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ah harris\Documents\TEST and TRASH\"/>
    </mc:Choice>
  </mc:AlternateContent>
  <workbookProtection workbookAlgorithmName="SHA-512" workbookHashValue="4yGUxeS67bxVnLnGxFB/qfXxzdUL7X+QIGulnFs5R2FFnQiAWT13mI2BtVl1ekVTgPW5cj+oMPZDl/zCM2qtiw==" workbookSaltValue="h2N0hFJBsQ6hjmKgRmJBJA==" workbookSpinCount="100000" lockStructure="1"/>
  <bookViews>
    <workbookView xWindow="0" yWindow="0" windowWidth="18000" windowHeight="7845"/>
  </bookViews>
  <sheets>
    <sheet name="Application" sheetId="8" r:id="rId1"/>
    <sheet name="Application Data Entry" sheetId="6" r:id="rId2"/>
    <sheet name="Auto - Sources &amp; Uses" sheetId="3" r:id="rId3"/>
    <sheet name="Auto - CF Projection" sheetId="4" r:id="rId4"/>
    <sheet name="Auto - RATIOS" sheetId="1" r:id="rId5"/>
    <sheet name="Auto - Existing Ln Amort" sheetId="5" r:id="rId6"/>
    <sheet name="Sheet1" sheetId="7" r:id="rId7"/>
  </sheets>
  <definedNames>
    <definedName name="_xlnm.Print_Area" localSheetId="3">'Auto - CF Projection'!$A$1:$X$59</definedName>
    <definedName name="_xlnm.Print_Area" localSheetId="2">'Auto - Sources &amp; Uses'!$A$1:$N$71</definedName>
    <definedName name="_xlnm.Print_Titles" localSheetId="5">'Auto - Existing Ln Amort'!$1:$15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6" l="1"/>
  <c r="B3" i="5" l="1"/>
  <c r="M42" i="6"/>
  <c r="M41" i="6"/>
  <c r="M40" i="6"/>
  <c r="F43" i="4" l="1"/>
  <c r="B46" i="4"/>
  <c r="B45" i="4"/>
  <c r="B6" i="1"/>
  <c r="B9" i="1"/>
  <c r="B7" i="1"/>
  <c r="B8" i="1"/>
  <c r="N36" i="6" l="1"/>
  <c r="B54" i="4" l="1"/>
  <c r="F50" i="4" l="1"/>
  <c r="E50" i="4"/>
  <c r="F34" i="4"/>
  <c r="E34" i="4"/>
  <c r="D34" i="4"/>
  <c r="C34" i="4"/>
  <c r="B34" i="4"/>
  <c r="F33" i="4"/>
  <c r="E33" i="4"/>
  <c r="D33" i="4"/>
  <c r="C33" i="4"/>
  <c r="B33" i="4"/>
  <c r="F32" i="4"/>
  <c r="E32" i="4"/>
  <c r="D32" i="4"/>
  <c r="C32" i="4"/>
  <c r="B32" i="4"/>
  <c r="G32" i="4" l="1"/>
  <c r="G34" i="4"/>
  <c r="G33" i="4"/>
  <c r="C44" i="6"/>
  <c r="D48" i="4" l="1"/>
  <c r="C24" i="4"/>
  <c r="C26" i="6" l="1"/>
  <c r="I13" i="3"/>
  <c r="I12" i="3"/>
  <c r="H13" i="3"/>
  <c r="E46" i="4" s="1"/>
  <c r="F46" i="4" s="1"/>
  <c r="H12" i="3"/>
  <c r="E45" i="4" s="1"/>
  <c r="F45" i="4" s="1"/>
  <c r="O48" i="6"/>
  <c r="N48" i="6"/>
  <c r="O36" i="6"/>
  <c r="O22" i="6"/>
  <c r="N22" i="6"/>
  <c r="D64" i="3" l="1"/>
  <c r="G11" i="6"/>
  <c r="G17" i="6" s="1"/>
  <c r="E42" i="4" l="1"/>
  <c r="B55" i="4"/>
  <c r="F55" i="4"/>
  <c r="E55" i="4"/>
  <c r="D55" i="4"/>
  <c r="C55" i="4"/>
  <c r="F54" i="4"/>
  <c r="E54" i="4"/>
  <c r="D54" i="4"/>
  <c r="C54" i="4"/>
  <c r="F53" i="4"/>
  <c r="E53" i="4"/>
  <c r="D53" i="4"/>
  <c r="C53" i="4"/>
  <c r="B30" i="4"/>
  <c r="B31" i="4"/>
  <c r="F35" i="4"/>
  <c r="E35" i="4"/>
  <c r="D35" i="4"/>
  <c r="C35" i="4"/>
  <c r="F31" i="4"/>
  <c r="E31" i="4"/>
  <c r="D31" i="4"/>
  <c r="C31" i="4"/>
  <c r="F30" i="4"/>
  <c r="E30" i="4"/>
  <c r="D30" i="4"/>
  <c r="C30" i="4"/>
  <c r="F29" i="4"/>
  <c r="E29" i="4"/>
  <c r="D29" i="4"/>
  <c r="C29" i="4"/>
  <c r="F28" i="4"/>
  <c r="E28" i="4"/>
  <c r="D28" i="4"/>
  <c r="C28" i="4"/>
  <c r="F27" i="4"/>
  <c r="E27" i="4"/>
  <c r="D27" i="4"/>
  <c r="C27" i="4"/>
  <c r="F26" i="4"/>
  <c r="E26" i="4"/>
  <c r="D26" i="4"/>
  <c r="C26" i="4"/>
  <c r="F25" i="4"/>
  <c r="E25" i="4"/>
  <c r="D25" i="4"/>
  <c r="C25" i="4"/>
  <c r="F24" i="4"/>
  <c r="E24" i="4"/>
  <c r="D24" i="4"/>
  <c r="B18" i="4"/>
  <c r="B17" i="4"/>
  <c r="B16" i="4"/>
  <c r="B15" i="4"/>
  <c r="B14" i="4"/>
  <c r="C18" i="4"/>
  <c r="C17" i="4"/>
  <c r="C16" i="4"/>
  <c r="C15" i="4"/>
  <c r="C14" i="4"/>
  <c r="C13" i="4"/>
  <c r="C12" i="4"/>
  <c r="C11" i="4"/>
  <c r="F18" i="4"/>
  <c r="E18" i="4"/>
  <c r="D18" i="4"/>
  <c r="F17" i="4"/>
  <c r="E17" i="4"/>
  <c r="D17" i="4"/>
  <c r="F16" i="4"/>
  <c r="E16" i="4"/>
  <c r="D16" i="4"/>
  <c r="F15" i="4"/>
  <c r="E15" i="4"/>
  <c r="D15" i="4"/>
  <c r="F14" i="4"/>
  <c r="E14" i="4"/>
  <c r="D14" i="4"/>
  <c r="F13" i="4"/>
  <c r="E13" i="4"/>
  <c r="D13" i="4"/>
  <c r="F12" i="4"/>
  <c r="E12" i="4"/>
  <c r="D12" i="4"/>
  <c r="F11" i="4"/>
  <c r="E11" i="4"/>
  <c r="D11" i="4"/>
  <c r="F10" i="4"/>
  <c r="E10" i="4"/>
  <c r="D10" i="4"/>
  <c r="C10" i="4"/>
  <c r="C8" i="4"/>
  <c r="B31" i="3"/>
  <c r="B39" i="3"/>
  <c r="B38" i="3"/>
  <c r="B37" i="3"/>
  <c r="B48" i="3"/>
  <c r="B47" i="3"/>
  <c r="D51" i="3"/>
  <c r="E48" i="3"/>
  <c r="E47" i="3"/>
  <c r="E46" i="3"/>
  <c r="E45" i="3"/>
  <c r="E44" i="3"/>
  <c r="E43" i="3"/>
  <c r="E42" i="3"/>
  <c r="E39" i="3"/>
  <c r="E38" i="3"/>
  <c r="E37" i="3"/>
  <c r="E36" i="3"/>
  <c r="E35" i="3"/>
  <c r="E34" i="3"/>
  <c r="E33" i="3"/>
  <c r="E32" i="3"/>
  <c r="E31" i="3"/>
  <c r="E30" i="3"/>
  <c r="E29" i="3"/>
  <c r="E28" i="3"/>
  <c r="E27" i="3"/>
  <c r="E26" i="3"/>
  <c r="E25" i="3"/>
  <c r="E24" i="3"/>
  <c r="E23" i="3"/>
  <c r="E22" i="3"/>
  <c r="E21" i="3"/>
  <c r="E20" i="3"/>
  <c r="B15" i="3"/>
  <c r="B14" i="3"/>
  <c r="F15" i="3"/>
  <c r="E15" i="3"/>
  <c r="F14" i="3"/>
  <c r="E14" i="3"/>
  <c r="F13" i="3"/>
  <c r="E13" i="3"/>
  <c r="G13" i="3" s="1"/>
  <c r="F12" i="3"/>
  <c r="E12" i="3"/>
  <c r="G12" i="3" s="1"/>
  <c r="F11" i="3"/>
  <c r="E11" i="3"/>
  <c r="F9" i="3"/>
  <c r="E9" i="3"/>
  <c r="F8" i="3"/>
  <c r="G31" i="4" l="1"/>
  <c r="D37" i="4"/>
  <c r="D39" i="4" s="1"/>
  <c r="D50" i="4" s="1"/>
  <c r="D59" i="4" s="1"/>
  <c r="G24" i="4"/>
  <c r="C37" i="4"/>
  <c r="F61" i="3"/>
  <c r="D1" i="5" l="1"/>
  <c r="E10" i="3"/>
  <c r="G10" i="3" s="1"/>
  <c r="E62" i="3" l="1"/>
  <c r="D61" i="3"/>
  <c r="E59" i="3" s="1"/>
  <c r="D57" i="3"/>
  <c r="D58" i="3" s="1"/>
  <c r="E10" i="5" l="1"/>
  <c r="D5" i="5"/>
  <c r="B5" i="5"/>
  <c r="D4" i="5"/>
  <c r="B4" i="5"/>
  <c r="D3" i="5"/>
  <c r="D22" i="1" l="1"/>
  <c r="E14" i="5"/>
  <c r="B42" i="4"/>
  <c r="G55" i="4"/>
  <c r="G54" i="4"/>
  <c r="G53" i="4"/>
  <c r="G35" i="4"/>
  <c r="G30" i="4"/>
  <c r="G29" i="4"/>
  <c r="G28" i="4"/>
  <c r="G27" i="4"/>
  <c r="G26" i="4"/>
  <c r="G25" i="4"/>
  <c r="D38" i="1"/>
  <c r="D37" i="1"/>
  <c r="D15" i="1" s="1"/>
  <c r="D36" i="1"/>
  <c r="D35" i="1"/>
  <c r="D31" i="1"/>
  <c r="D30" i="1"/>
  <c r="D14" i="1" s="1"/>
  <c r="D29" i="1"/>
  <c r="D28" i="1"/>
  <c r="E9" i="5"/>
  <c r="E8" i="5"/>
  <c r="F8" i="5" s="1"/>
  <c r="E7" i="5"/>
  <c r="F7" i="5" s="1"/>
  <c r="I10" i="3"/>
  <c r="H10" i="3"/>
  <c r="E44" i="4" s="1"/>
  <c r="F44" i="4" s="1"/>
  <c r="E6" i="5"/>
  <c r="C5" i="3"/>
  <c r="C4" i="3"/>
  <c r="C3" i="3"/>
  <c r="B20" i="5"/>
  <c r="B21" i="5" s="1"/>
  <c r="E12" i="5" l="1"/>
  <c r="F19" i="5" s="1"/>
  <c r="D20" i="5"/>
  <c r="D19" i="5"/>
  <c r="G19" i="5" s="1"/>
  <c r="H19" i="5"/>
  <c r="A19" i="5" s="1"/>
  <c r="E11" i="5"/>
  <c r="D16" i="5" s="1"/>
  <c r="G37" i="4"/>
  <c r="D7" i="1"/>
  <c r="D21" i="5"/>
  <c r="B22" i="5"/>
  <c r="H21" i="5"/>
  <c r="A21" i="5" s="1"/>
  <c r="H20" i="5"/>
  <c r="A20" i="5" s="1"/>
  <c r="D22" i="5"/>
  <c r="F20" i="5" l="1"/>
  <c r="E20" i="5" s="1"/>
  <c r="F42" i="4"/>
  <c r="E19" i="5"/>
  <c r="E13" i="5"/>
  <c r="C42" i="4" s="1"/>
  <c r="N39" i="6" s="1"/>
  <c r="G20" i="5"/>
  <c r="F21" i="5" s="1"/>
  <c r="E21" i="5" s="1"/>
  <c r="G21" i="5"/>
  <c r="G22" i="5"/>
  <c r="B23" i="5"/>
  <c r="H22" i="5"/>
  <c r="A22" i="5" s="1"/>
  <c r="F22" i="5" l="1"/>
  <c r="E22" i="5" s="1"/>
  <c r="H42" i="4"/>
  <c r="G42" i="4"/>
  <c r="B24" i="5"/>
  <c r="D23" i="5"/>
  <c r="H23" i="5"/>
  <c r="A23" i="5" s="1"/>
  <c r="F23" i="5" l="1"/>
  <c r="E23" i="5" s="1"/>
  <c r="H43" i="4"/>
  <c r="G23" i="5"/>
  <c r="B25" i="5"/>
  <c r="H24" i="5"/>
  <c r="A24" i="5" s="1"/>
  <c r="D24" i="5"/>
  <c r="F24" i="5" l="1"/>
  <c r="E24" i="5" s="1"/>
  <c r="G24" i="5"/>
  <c r="B26" i="5"/>
  <c r="H25" i="5"/>
  <c r="A25" i="5" s="1"/>
  <c r="D25" i="5"/>
  <c r="F25" i="5" l="1"/>
  <c r="E25" i="5" s="1"/>
  <c r="G25" i="5"/>
  <c r="B27" i="5"/>
  <c r="H26" i="5"/>
  <c r="A26" i="5" s="1"/>
  <c r="D26" i="5"/>
  <c r="F26" i="5" l="1"/>
  <c r="B28" i="5"/>
  <c r="D27" i="5"/>
  <c r="G27" i="5" s="1"/>
  <c r="H27" i="5"/>
  <c r="A27" i="5" s="1"/>
  <c r="E26" i="5"/>
  <c r="G26" i="5"/>
  <c r="F27" i="5" s="1"/>
  <c r="F28" i="5" l="1"/>
  <c r="E27" i="5"/>
  <c r="B29" i="5"/>
  <c r="H28" i="5"/>
  <c r="A28" i="5" s="1"/>
  <c r="D28" i="5"/>
  <c r="E28" i="5" l="1"/>
  <c r="G28" i="5"/>
  <c r="F29" i="5" s="1"/>
  <c r="H29" i="5"/>
  <c r="A29" i="5" s="1"/>
  <c r="B30" i="5"/>
  <c r="D29" i="5"/>
  <c r="E29" i="5" l="1"/>
  <c r="G29" i="5"/>
  <c r="F30" i="5" s="1"/>
  <c r="B31" i="5"/>
  <c r="H30" i="5"/>
  <c r="A30" i="5" s="1"/>
  <c r="D30" i="5"/>
  <c r="B32" i="5" l="1"/>
  <c r="H31" i="5"/>
  <c r="A31" i="5" s="1"/>
  <c r="D31" i="5"/>
  <c r="E30" i="5"/>
  <c r="G30" i="5"/>
  <c r="F31" i="5" s="1"/>
  <c r="B33" i="5" l="1"/>
  <c r="H32" i="5"/>
  <c r="A32" i="5" s="1"/>
  <c r="D32" i="5"/>
  <c r="E31" i="5"/>
  <c r="G31" i="5"/>
  <c r="F32" i="5" s="1"/>
  <c r="E32" i="5" l="1"/>
  <c r="G32" i="5"/>
  <c r="F33" i="5" s="1"/>
  <c r="B34" i="5"/>
  <c r="H33" i="5"/>
  <c r="A33" i="5" s="1"/>
  <c r="D33" i="5"/>
  <c r="B35" i="5" l="1"/>
  <c r="H34" i="5"/>
  <c r="A34" i="5" s="1"/>
  <c r="D34" i="5"/>
  <c r="E33" i="5"/>
  <c r="G33" i="5"/>
  <c r="F34" i="5" s="1"/>
  <c r="E34" i="5" l="1"/>
  <c r="G34" i="5"/>
  <c r="F35" i="5" s="1"/>
  <c r="D35" i="5"/>
  <c r="B36" i="5"/>
  <c r="H35" i="5"/>
  <c r="A35" i="5" s="1"/>
  <c r="B37" i="5" l="1"/>
  <c r="H36" i="5"/>
  <c r="A36" i="5" s="1"/>
  <c r="D36" i="5"/>
  <c r="E35" i="5"/>
  <c r="G35" i="5"/>
  <c r="F36" i="5" s="1"/>
  <c r="E36" i="5" l="1"/>
  <c r="G36" i="5"/>
  <c r="F37" i="5" s="1"/>
  <c r="B38" i="5"/>
  <c r="H37" i="5"/>
  <c r="A37" i="5" s="1"/>
  <c r="D37" i="5"/>
  <c r="E37" i="5" l="1"/>
  <c r="G37" i="5"/>
  <c r="F38" i="5" s="1"/>
  <c r="B39" i="5"/>
  <c r="H38" i="5"/>
  <c r="A38" i="5" s="1"/>
  <c r="D38" i="5"/>
  <c r="D9" i="1"/>
  <c r="D8" i="1"/>
  <c r="C57" i="4"/>
  <c r="G18" i="4"/>
  <c r="G17" i="4"/>
  <c r="G16" i="4"/>
  <c r="G15" i="4"/>
  <c r="G14" i="4"/>
  <c r="G13" i="4"/>
  <c r="G12" i="4"/>
  <c r="G11" i="4"/>
  <c r="G10" i="4"/>
  <c r="C4" i="4"/>
  <c r="C3" i="4"/>
  <c r="C2" i="4"/>
  <c r="C3" i="1"/>
  <c r="C2" i="1"/>
  <c r="C1" i="1"/>
  <c r="J12" i="3"/>
  <c r="C45" i="4" s="1"/>
  <c r="N41" i="6" s="1"/>
  <c r="E63" i="3"/>
  <c r="E64" i="3"/>
  <c r="B40" i="5" l="1"/>
  <c r="H39" i="5"/>
  <c r="A39" i="5" s="1"/>
  <c r="D39" i="5"/>
  <c r="E38" i="5"/>
  <c r="G38" i="5"/>
  <c r="F39" i="5" s="1"/>
  <c r="E65" i="3"/>
  <c r="G57" i="4"/>
  <c r="E49" i="3"/>
  <c r="E40" i="3"/>
  <c r="E39" i="5" l="1"/>
  <c r="G39" i="5"/>
  <c r="F40" i="5" s="1"/>
  <c r="B41" i="5"/>
  <c r="H40" i="5"/>
  <c r="A40" i="5" s="1"/>
  <c r="D40" i="5"/>
  <c r="E51" i="3"/>
  <c r="D39" i="1"/>
  <c r="E52" i="3" l="1"/>
  <c r="F40" i="3" s="1"/>
  <c r="G46" i="6"/>
  <c r="G47" i="6" s="1"/>
  <c r="E40" i="5"/>
  <c r="G40" i="5"/>
  <c r="F41" i="5" s="1"/>
  <c r="H41" i="5"/>
  <c r="A41" i="5" s="1"/>
  <c r="B42" i="5"/>
  <c r="D41" i="5"/>
  <c r="D8" i="4"/>
  <c r="H7" i="4"/>
  <c r="G8" i="4"/>
  <c r="J13" i="3"/>
  <c r="C46" i="4" s="1"/>
  <c r="N42" i="6" s="1"/>
  <c r="J10" i="3"/>
  <c r="C44" i="4" s="1"/>
  <c r="N40" i="6" s="1"/>
  <c r="D32" i="1"/>
  <c r="C20" i="4"/>
  <c r="H34" i="4" l="1"/>
  <c r="H33" i="4"/>
  <c r="H32" i="4"/>
  <c r="H28" i="4"/>
  <c r="H26" i="4"/>
  <c r="H35" i="4"/>
  <c r="H29" i="4"/>
  <c r="H24" i="4"/>
  <c r="H25" i="4"/>
  <c r="H30" i="4"/>
  <c r="H55" i="4"/>
  <c r="H54" i="4"/>
  <c r="H27" i="4"/>
  <c r="H53" i="4"/>
  <c r="H31" i="4"/>
  <c r="I42" i="4"/>
  <c r="F49" i="3"/>
  <c r="E68" i="3"/>
  <c r="H8" i="4"/>
  <c r="E22" i="1"/>
  <c r="G44" i="4"/>
  <c r="D19" i="1"/>
  <c r="B43" i="5"/>
  <c r="H42" i="5"/>
  <c r="A42" i="5" s="1"/>
  <c r="D42" i="5"/>
  <c r="E41" i="5"/>
  <c r="G41" i="5"/>
  <c r="F42" i="5" s="1"/>
  <c r="I7" i="4"/>
  <c r="H16" i="4"/>
  <c r="H18" i="4"/>
  <c r="H15" i="4"/>
  <c r="H17" i="4"/>
  <c r="H14" i="4"/>
  <c r="H10" i="4"/>
  <c r="H12" i="4"/>
  <c r="H13" i="4"/>
  <c r="I13" i="4" s="1"/>
  <c r="H11" i="4"/>
  <c r="H45" i="4"/>
  <c r="G45" i="4"/>
  <c r="I45" i="4"/>
  <c r="H46" i="4"/>
  <c r="G46" i="4"/>
  <c r="G20" i="4"/>
  <c r="I31" i="4" l="1"/>
  <c r="I55" i="4"/>
  <c r="I29" i="4"/>
  <c r="J42" i="4"/>
  <c r="I33" i="4"/>
  <c r="I34" i="4"/>
  <c r="I32" i="4"/>
  <c r="I46" i="4"/>
  <c r="I12" i="4"/>
  <c r="H37" i="4"/>
  <c r="I10" i="4"/>
  <c r="I53" i="4"/>
  <c r="I30" i="4"/>
  <c r="I35" i="4"/>
  <c r="I11" i="4"/>
  <c r="I27" i="4"/>
  <c r="I25" i="4"/>
  <c r="I26" i="4"/>
  <c r="I54" i="4"/>
  <c r="I24" i="4"/>
  <c r="I28" i="4"/>
  <c r="C39" i="4"/>
  <c r="I8" i="4"/>
  <c r="F22" i="1"/>
  <c r="H44" i="4"/>
  <c r="H48" i="4" s="1"/>
  <c r="E42" i="5"/>
  <c r="G42" i="5"/>
  <c r="F43" i="5" s="1"/>
  <c r="B44" i="5"/>
  <c r="H43" i="5"/>
  <c r="A43" i="5" s="1"/>
  <c r="D43" i="5"/>
  <c r="H57" i="4"/>
  <c r="H20" i="4"/>
  <c r="J7" i="4"/>
  <c r="I44" i="4"/>
  <c r="I17" i="4"/>
  <c r="I15" i="4"/>
  <c r="I16" i="4"/>
  <c r="I18" i="4"/>
  <c r="I14" i="4"/>
  <c r="G39" i="4"/>
  <c r="E23" i="1" s="1"/>
  <c r="E24" i="1" s="1"/>
  <c r="J43" i="4" l="1"/>
  <c r="K42" i="4"/>
  <c r="J33" i="4"/>
  <c r="J32" i="4"/>
  <c r="J34" i="4"/>
  <c r="D23" i="1"/>
  <c r="D42" i="1" s="1"/>
  <c r="J24" i="4"/>
  <c r="I37" i="4"/>
  <c r="J54" i="4"/>
  <c r="J26" i="4"/>
  <c r="J35" i="4"/>
  <c r="J25" i="4"/>
  <c r="J30" i="4"/>
  <c r="J29" i="4"/>
  <c r="J27" i="4"/>
  <c r="J53" i="4"/>
  <c r="J28" i="4"/>
  <c r="J31" i="4"/>
  <c r="J55" i="4"/>
  <c r="J8" i="4"/>
  <c r="K8" i="4" s="1"/>
  <c r="L8" i="4" s="1"/>
  <c r="M8" i="4" s="1"/>
  <c r="N8" i="4" s="1"/>
  <c r="O8" i="4" s="1"/>
  <c r="P8" i="4" s="1"/>
  <c r="Q8" i="4" s="1"/>
  <c r="R8" i="4" s="1"/>
  <c r="S8" i="4" s="1"/>
  <c r="T8" i="4" s="1"/>
  <c r="U8" i="4" s="1"/>
  <c r="V8" i="4" s="1"/>
  <c r="W8" i="4" s="1"/>
  <c r="X8" i="4" s="1"/>
  <c r="G22" i="1"/>
  <c r="B45" i="5"/>
  <c r="H44" i="5"/>
  <c r="A44" i="5" s="1"/>
  <c r="D44" i="5"/>
  <c r="E43" i="5"/>
  <c r="G43" i="5"/>
  <c r="F44" i="5" s="1"/>
  <c r="J12" i="4"/>
  <c r="H39" i="4"/>
  <c r="F23" i="1" s="1"/>
  <c r="F24" i="1" s="1"/>
  <c r="J13" i="4"/>
  <c r="I57" i="4"/>
  <c r="I20" i="4"/>
  <c r="K7" i="4"/>
  <c r="K54" i="4" s="1"/>
  <c r="J18" i="4"/>
  <c r="J17" i="4"/>
  <c r="J16" i="4"/>
  <c r="J15" i="4"/>
  <c r="J14" i="4"/>
  <c r="J44" i="4"/>
  <c r="J46" i="4"/>
  <c r="J45" i="4"/>
  <c r="J11" i="4"/>
  <c r="J10" i="4"/>
  <c r="K43" i="4" l="1"/>
  <c r="H50" i="4"/>
  <c r="K11" i="4"/>
  <c r="K53" i="4"/>
  <c r="L42" i="4"/>
  <c r="K33" i="4"/>
  <c r="K34" i="4"/>
  <c r="K32" i="4"/>
  <c r="K55" i="4"/>
  <c r="D44" i="1"/>
  <c r="D16" i="1" s="1"/>
  <c r="J48" i="4"/>
  <c r="D24" i="1"/>
  <c r="J37" i="4"/>
  <c r="K31" i="4"/>
  <c r="K26" i="4"/>
  <c r="K30" i="4"/>
  <c r="K28" i="4"/>
  <c r="K27" i="4"/>
  <c r="K35" i="4"/>
  <c r="K25" i="4"/>
  <c r="K29" i="4"/>
  <c r="K24" i="4"/>
  <c r="E44" i="5"/>
  <c r="G44" i="5"/>
  <c r="F45" i="5" s="1"/>
  <c r="B46" i="5"/>
  <c r="H45" i="5"/>
  <c r="A45" i="5" s="1"/>
  <c r="D45" i="5"/>
  <c r="I39" i="4"/>
  <c r="G23" i="1" s="1"/>
  <c r="G24" i="1" s="1"/>
  <c r="K12" i="4"/>
  <c r="J57" i="4"/>
  <c r="K10" i="4"/>
  <c r="J20" i="4"/>
  <c r="L7" i="4"/>
  <c r="K18" i="4"/>
  <c r="K17" i="4"/>
  <c r="K16" i="4"/>
  <c r="K15" i="4"/>
  <c r="K14" i="4"/>
  <c r="K44" i="4"/>
  <c r="K46" i="4"/>
  <c r="K45" i="4"/>
  <c r="K13" i="4"/>
  <c r="L43" i="4" l="1"/>
  <c r="L33" i="4"/>
  <c r="L32" i="4"/>
  <c r="L34" i="4"/>
  <c r="K48" i="4"/>
  <c r="K37" i="4"/>
  <c r="L54" i="4"/>
  <c r="M42" i="4"/>
  <c r="L53" i="4"/>
  <c r="L24" i="4"/>
  <c r="L31" i="4"/>
  <c r="L35" i="4"/>
  <c r="L55" i="4"/>
  <c r="L29" i="4"/>
  <c r="L30" i="4"/>
  <c r="L27" i="4"/>
  <c r="L25" i="4"/>
  <c r="L26" i="4"/>
  <c r="L28" i="4"/>
  <c r="B47" i="5"/>
  <c r="H46" i="5"/>
  <c r="A46" i="5" s="1"/>
  <c r="D46" i="5"/>
  <c r="E45" i="5"/>
  <c r="G45" i="5"/>
  <c r="F46" i="5" s="1"/>
  <c r="L11" i="4"/>
  <c r="J39" i="4"/>
  <c r="J50" i="4" s="1"/>
  <c r="M7" i="4"/>
  <c r="L18" i="4"/>
  <c r="L14" i="4"/>
  <c r="L16" i="4"/>
  <c r="L13" i="4"/>
  <c r="L15" i="4"/>
  <c r="L17" i="4"/>
  <c r="L44" i="4"/>
  <c r="L45" i="4"/>
  <c r="L46" i="4"/>
  <c r="L10" i="4"/>
  <c r="K20" i="4"/>
  <c r="K57" i="4"/>
  <c r="L12" i="4"/>
  <c r="M12" i="4" l="1"/>
  <c r="M26" i="4"/>
  <c r="M34" i="4"/>
  <c r="M32" i="4"/>
  <c r="M33" i="4"/>
  <c r="M29" i="4"/>
  <c r="L48" i="4"/>
  <c r="M24" i="4"/>
  <c r="L37" i="4"/>
  <c r="M54" i="4"/>
  <c r="N42" i="4"/>
  <c r="N43" i="4" s="1"/>
  <c r="M25" i="4"/>
  <c r="M55" i="4"/>
  <c r="M53" i="4"/>
  <c r="M27" i="4"/>
  <c r="M35" i="4"/>
  <c r="M28" i="4"/>
  <c r="M30" i="4"/>
  <c r="M31" i="4"/>
  <c r="M11" i="4"/>
  <c r="E46" i="5"/>
  <c r="G46" i="5"/>
  <c r="F47" i="5" s="1"/>
  <c r="B48" i="5"/>
  <c r="H47" i="5"/>
  <c r="A47" i="5" s="1"/>
  <c r="D47" i="5"/>
  <c r="M10" i="4"/>
  <c r="L20" i="4"/>
  <c r="N7" i="4"/>
  <c r="M15" i="4"/>
  <c r="M17" i="4"/>
  <c r="M14" i="4"/>
  <c r="M44" i="4"/>
  <c r="M16" i="4"/>
  <c r="M13" i="4"/>
  <c r="M18" i="4"/>
  <c r="M45" i="4"/>
  <c r="M46" i="4"/>
  <c r="K39" i="4"/>
  <c r="K50" i="4" s="1"/>
  <c r="L57" i="4"/>
  <c r="N34" i="4" l="1"/>
  <c r="N32" i="4"/>
  <c r="N33" i="4"/>
  <c r="M37" i="4"/>
  <c r="N25" i="4"/>
  <c r="N27" i="4"/>
  <c r="N30" i="4"/>
  <c r="N54" i="4"/>
  <c r="O42" i="4"/>
  <c r="N28" i="4"/>
  <c r="N29" i="4"/>
  <c r="N24" i="4"/>
  <c r="N53" i="4"/>
  <c r="N31" i="4"/>
  <c r="N35" i="4"/>
  <c r="N55" i="4"/>
  <c r="N26" i="4"/>
  <c r="L39" i="4"/>
  <c r="L50" i="4" s="1"/>
  <c r="E47" i="5"/>
  <c r="G47" i="5"/>
  <c r="F48" i="5" s="1"/>
  <c r="B49" i="5"/>
  <c r="H48" i="5"/>
  <c r="A48" i="5" s="1"/>
  <c r="D48" i="5"/>
  <c r="N12" i="4"/>
  <c r="O7" i="4"/>
  <c r="N18" i="4"/>
  <c r="N17" i="4"/>
  <c r="N16" i="4"/>
  <c r="N15" i="4"/>
  <c r="N14" i="4"/>
  <c r="N13" i="4"/>
  <c r="N44" i="4"/>
  <c r="N45" i="4"/>
  <c r="N46" i="4"/>
  <c r="N11" i="4"/>
  <c r="M57" i="4"/>
  <c r="N10" i="4"/>
  <c r="M20" i="4"/>
  <c r="O43" i="4" l="1"/>
  <c r="O32" i="4"/>
  <c r="O34" i="4"/>
  <c r="O33" i="4"/>
  <c r="O55" i="4"/>
  <c r="O27" i="4"/>
  <c r="N37" i="4"/>
  <c r="N48" i="4"/>
  <c r="O28" i="4"/>
  <c r="O53" i="4"/>
  <c r="O35" i="4"/>
  <c r="O24" i="4"/>
  <c r="O31" i="4"/>
  <c r="O54" i="4"/>
  <c r="P42" i="4"/>
  <c r="P43" i="4" s="1"/>
  <c r="O26" i="4"/>
  <c r="O25" i="4"/>
  <c r="O29" i="4"/>
  <c r="O30" i="4"/>
  <c r="B50" i="5"/>
  <c r="H49" i="5"/>
  <c r="A49" i="5" s="1"/>
  <c r="D49" i="5"/>
  <c r="E48" i="5"/>
  <c r="G48" i="5"/>
  <c r="F49" i="5" s="1"/>
  <c r="M39" i="4"/>
  <c r="P7" i="4"/>
  <c r="O18" i="4"/>
  <c r="O17" i="4"/>
  <c r="O16" i="4"/>
  <c r="O15" i="4"/>
  <c r="O14" i="4"/>
  <c r="O13" i="4"/>
  <c r="O44" i="4"/>
  <c r="O45" i="4"/>
  <c r="O46" i="4"/>
  <c r="O12" i="4"/>
  <c r="O11" i="4"/>
  <c r="O10" i="4"/>
  <c r="N20" i="4"/>
  <c r="N57" i="4"/>
  <c r="P12" i="4" l="1"/>
  <c r="P35" i="4"/>
  <c r="P53" i="4"/>
  <c r="Q53" i="4" s="1"/>
  <c r="P33" i="4"/>
  <c r="P34" i="4"/>
  <c r="P32" i="4"/>
  <c r="P29" i="4"/>
  <c r="O48" i="4"/>
  <c r="P24" i="4"/>
  <c r="O37" i="4"/>
  <c r="P25" i="4"/>
  <c r="P54" i="4"/>
  <c r="Q42" i="4"/>
  <c r="P26" i="4"/>
  <c r="P31" i="4"/>
  <c r="P28" i="4"/>
  <c r="P30" i="4"/>
  <c r="P55" i="4"/>
  <c r="P27" i="4"/>
  <c r="Q27" i="4" s="1"/>
  <c r="E49" i="5"/>
  <c r="G49" i="5"/>
  <c r="F50" i="5" s="1"/>
  <c r="B51" i="5"/>
  <c r="H50" i="5"/>
  <c r="A50" i="5" s="1"/>
  <c r="D50" i="5"/>
  <c r="P11" i="4"/>
  <c r="O57" i="4"/>
  <c r="N39" i="4"/>
  <c r="N50" i="4" s="1"/>
  <c r="P10" i="4"/>
  <c r="O20" i="4"/>
  <c r="Q7" i="4"/>
  <c r="P16" i="4"/>
  <c r="P14" i="4"/>
  <c r="P17" i="4"/>
  <c r="P13" i="4"/>
  <c r="P18" i="4"/>
  <c r="P15" i="4"/>
  <c r="P44" i="4"/>
  <c r="P45" i="4"/>
  <c r="P46" i="4"/>
  <c r="Q25" i="4" l="1"/>
  <c r="Q43" i="4"/>
  <c r="Q55" i="4"/>
  <c r="Q26" i="4"/>
  <c r="Q35" i="4"/>
  <c r="Q34" i="4"/>
  <c r="Q32" i="4"/>
  <c r="Q33" i="4"/>
  <c r="Q30" i="4"/>
  <c r="P48" i="4"/>
  <c r="P37" i="4"/>
  <c r="Q29" i="4"/>
  <c r="Q31" i="4"/>
  <c r="Q54" i="4"/>
  <c r="R42" i="4"/>
  <c r="Q28" i="4"/>
  <c r="Q24" i="4"/>
  <c r="B52" i="5"/>
  <c r="D51" i="5"/>
  <c r="H51" i="5"/>
  <c r="A51" i="5" s="1"/>
  <c r="E50" i="5"/>
  <c r="G50" i="5"/>
  <c r="F51" i="5" s="1"/>
  <c r="Q12" i="4"/>
  <c r="Q11" i="4"/>
  <c r="Q10" i="4"/>
  <c r="P20" i="4"/>
  <c r="P57" i="4"/>
  <c r="R7" i="4"/>
  <c r="Q44" i="4"/>
  <c r="Q17" i="4"/>
  <c r="Q13" i="4"/>
  <c r="Q15" i="4"/>
  <c r="Q18" i="4"/>
  <c r="Q14" i="4"/>
  <c r="Q16" i="4"/>
  <c r="Q46" i="4"/>
  <c r="Q45" i="4"/>
  <c r="O39" i="4"/>
  <c r="O50" i="4" s="1"/>
  <c r="R43" i="4" l="1"/>
  <c r="R30" i="4"/>
  <c r="R31" i="4"/>
  <c r="R33" i="4"/>
  <c r="R32" i="4"/>
  <c r="R34" i="4"/>
  <c r="Q48" i="4"/>
  <c r="Q37" i="4"/>
  <c r="R53" i="4"/>
  <c r="R35" i="4"/>
  <c r="R28" i="4"/>
  <c r="R54" i="4"/>
  <c r="S42" i="4"/>
  <c r="R27" i="4"/>
  <c r="R26" i="4"/>
  <c r="R29" i="4"/>
  <c r="R24" i="4"/>
  <c r="R25" i="4"/>
  <c r="R55" i="4"/>
  <c r="E51" i="5"/>
  <c r="G51" i="5"/>
  <c r="F52" i="5" s="1"/>
  <c r="B53" i="5"/>
  <c r="H52" i="5"/>
  <c r="A52" i="5" s="1"/>
  <c r="D52" i="5"/>
  <c r="R10" i="4"/>
  <c r="Q20" i="4"/>
  <c r="S7" i="4"/>
  <c r="R18" i="4"/>
  <c r="R17" i="4"/>
  <c r="R16" i="4"/>
  <c r="R15" i="4"/>
  <c r="R14" i="4"/>
  <c r="R13" i="4"/>
  <c r="R44" i="4"/>
  <c r="R45" i="4"/>
  <c r="R46" i="4"/>
  <c r="R11" i="4"/>
  <c r="P39" i="4"/>
  <c r="P50" i="4" s="1"/>
  <c r="Q57" i="4"/>
  <c r="R12" i="4"/>
  <c r="S43" i="4" l="1"/>
  <c r="S31" i="4"/>
  <c r="S32" i="4"/>
  <c r="S34" i="4"/>
  <c r="S33" i="4"/>
  <c r="R48" i="4"/>
  <c r="R37" i="4"/>
  <c r="S12" i="4"/>
  <c r="T12" i="4" s="1"/>
  <c r="S25" i="4"/>
  <c r="S54" i="4"/>
  <c r="T42" i="4"/>
  <c r="S29" i="4"/>
  <c r="S26" i="4"/>
  <c r="S30" i="4"/>
  <c r="S24" i="4"/>
  <c r="S28" i="4"/>
  <c r="S11" i="4"/>
  <c r="S55" i="4"/>
  <c r="S53" i="4"/>
  <c r="S27" i="4"/>
  <c r="S35" i="4"/>
  <c r="B54" i="5"/>
  <c r="H53" i="5"/>
  <c r="A53" i="5" s="1"/>
  <c r="D53" i="5"/>
  <c r="E52" i="5"/>
  <c r="G52" i="5"/>
  <c r="F53" i="5" s="1"/>
  <c r="Q39" i="4"/>
  <c r="Q50" i="4" s="1"/>
  <c r="R57" i="4"/>
  <c r="T7" i="4"/>
  <c r="S18" i="4"/>
  <c r="S17" i="4"/>
  <c r="S16" i="4"/>
  <c r="S15" i="4"/>
  <c r="S14" i="4"/>
  <c r="S13" i="4"/>
  <c r="S44" i="4"/>
  <c r="S45" i="4"/>
  <c r="S46" i="4"/>
  <c r="S10" i="4"/>
  <c r="R20" i="4"/>
  <c r="T43" i="4" l="1"/>
  <c r="T31" i="4"/>
  <c r="T32" i="4"/>
  <c r="T34" i="4"/>
  <c r="T33" i="4"/>
  <c r="S48" i="4"/>
  <c r="S37" i="4"/>
  <c r="T53" i="4"/>
  <c r="T29" i="4"/>
  <c r="T55" i="4"/>
  <c r="T30" i="4"/>
  <c r="T54" i="4"/>
  <c r="U42" i="4"/>
  <c r="T24" i="4"/>
  <c r="T35" i="4"/>
  <c r="T27" i="4"/>
  <c r="T28" i="4"/>
  <c r="T26" i="4"/>
  <c r="T25" i="4"/>
  <c r="E53" i="5"/>
  <c r="G53" i="5"/>
  <c r="F54" i="5" s="1"/>
  <c r="B55" i="5"/>
  <c r="H54" i="5"/>
  <c r="A54" i="5" s="1"/>
  <c r="D54" i="5"/>
  <c r="T11" i="4"/>
  <c r="S57" i="4"/>
  <c r="T10" i="4"/>
  <c r="S20" i="4"/>
  <c r="U7" i="4"/>
  <c r="T18" i="4"/>
  <c r="T14" i="4"/>
  <c r="T17" i="4"/>
  <c r="T15" i="4"/>
  <c r="T16" i="4"/>
  <c r="T13" i="4"/>
  <c r="T44" i="4"/>
  <c r="T45" i="4"/>
  <c r="T46" i="4"/>
  <c r="R39" i="4"/>
  <c r="R50" i="4" s="1"/>
  <c r="U43" i="4" l="1"/>
  <c r="U12" i="4"/>
  <c r="U33" i="4"/>
  <c r="U32" i="4"/>
  <c r="U34" i="4"/>
  <c r="T48" i="4"/>
  <c r="T37" i="4"/>
  <c r="U26" i="4"/>
  <c r="U24" i="4"/>
  <c r="U55" i="4"/>
  <c r="U28" i="4"/>
  <c r="U29" i="4"/>
  <c r="V42" i="4"/>
  <c r="U54" i="4"/>
  <c r="U27" i="4"/>
  <c r="U53" i="4"/>
  <c r="U25" i="4"/>
  <c r="U35" i="4"/>
  <c r="U30" i="4"/>
  <c r="U31" i="4"/>
  <c r="H55" i="5"/>
  <c r="A55" i="5" s="1"/>
  <c r="B56" i="5"/>
  <c r="D55" i="5"/>
  <c r="E54" i="5"/>
  <c r="G54" i="5"/>
  <c r="F55" i="5" s="1"/>
  <c r="S39" i="4"/>
  <c r="S50" i="4" s="1"/>
  <c r="V7" i="4"/>
  <c r="U44" i="4"/>
  <c r="U15" i="4"/>
  <c r="U13" i="4"/>
  <c r="U18" i="4"/>
  <c r="U16" i="4"/>
  <c r="U17" i="4"/>
  <c r="U14" i="4"/>
  <c r="U45" i="4"/>
  <c r="U46" i="4"/>
  <c r="U11" i="4"/>
  <c r="U10" i="4"/>
  <c r="T20" i="4"/>
  <c r="T57" i="4"/>
  <c r="V43" i="4" l="1"/>
  <c r="V30" i="4"/>
  <c r="V27" i="4"/>
  <c r="V28" i="4"/>
  <c r="V34" i="4"/>
  <c r="V33" i="4"/>
  <c r="V32" i="4"/>
  <c r="V12" i="4"/>
  <c r="U48" i="4"/>
  <c r="U37" i="4"/>
  <c r="V11" i="4"/>
  <c r="V25" i="4"/>
  <c r="V35" i="4"/>
  <c r="V55" i="4"/>
  <c r="V24" i="4"/>
  <c r="W42" i="4"/>
  <c r="V54" i="4"/>
  <c r="V31" i="4"/>
  <c r="V53" i="4"/>
  <c r="V29" i="4"/>
  <c r="V26" i="4"/>
  <c r="E55" i="5"/>
  <c r="G55" i="5"/>
  <c r="F56" i="5" s="1"/>
  <c r="B57" i="5"/>
  <c r="H56" i="5"/>
  <c r="A56" i="5" s="1"/>
  <c r="D56" i="5"/>
  <c r="W7" i="4"/>
  <c r="V44" i="4"/>
  <c r="V18" i="4"/>
  <c r="V17" i="4"/>
  <c r="V16" i="4"/>
  <c r="V15" i="4"/>
  <c r="V14" i="4"/>
  <c r="V13" i="4"/>
  <c r="V45" i="4"/>
  <c r="V46" i="4"/>
  <c r="V10" i="4"/>
  <c r="U20" i="4"/>
  <c r="U57" i="4"/>
  <c r="T39" i="4"/>
  <c r="T50" i="4" s="1"/>
  <c r="W43" i="4" l="1"/>
  <c r="W34" i="4"/>
  <c r="W33" i="4"/>
  <c r="W32" i="4"/>
  <c r="V48" i="4"/>
  <c r="V37" i="4"/>
  <c r="W11" i="4"/>
  <c r="X42" i="4"/>
  <c r="X43" i="4" s="1"/>
  <c r="W54" i="4"/>
  <c r="W29" i="4"/>
  <c r="W55" i="4"/>
  <c r="W53" i="4"/>
  <c r="W30" i="4"/>
  <c r="W35" i="4"/>
  <c r="W31" i="4"/>
  <c r="W24" i="4"/>
  <c r="W28" i="4"/>
  <c r="W12" i="4"/>
  <c r="W26" i="4"/>
  <c r="W25" i="4"/>
  <c r="W27" i="4"/>
  <c r="U39" i="4"/>
  <c r="U50" i="4" s="1"/>
  <c r="B58" i="5"/>
  <c r="H57" i="5"/>
  <c r="A57" i="5" s="1"/>
  <c r="D57" i="5"/>
  <c r="E56" i="5"/>
  <c r="G56" i="5"/>
  <c r="F57" i="5" s="1"/>
  <c r="W10" i="4"/>
  <c r="V20" i="4"/>
  <c r="X7" i="4"/>
  <c r="W18" i="4"/>
  <c r="W17" i="4"/>
  <c r="W16" i="4"/>
  <c r="W15" i="4"/>
  <c r="W14" i="4"/>
  <c r="W13" i="4"/>
  <c r="W44" i="4"/>
  <c r="W45" i="4"/>
  <c r="W46" i="4"/>
  <c r="V57" i="4"/>
  <c r="X33" i="4" l="1"/>
  <c r="X34" i="4"/>
  <c r="X32" i="4"/>
  <c r="X54" i="4"/>
  <c r="W48" i="4"/>
  <c r="W37" i="4"/>
  <c r="X29" i="4"/>
  <c r="X28" i="4"/>
  <c r="X30" i="4"/>
  <c r="X35" i="4"/>
  <c r="X27" i="4"/>
  <c r="X25" i="4"/>
  <c r="X24" i="4"/>
  <c r="X53" i="4"/>
  <c r="X26" i="4"/>
  <c r="X31" i="4"/>
  <c r="X55" i="4"/>
  <c r="V39" i="4"/>
  <c r="V50" i="4" s="1"/>
  <c r="E57" i="5"/>
  <c r="G57" i="5"/>
  <c r="F58" i="5" s="1"/>
  <c r="B59" i="5"/>
  <c r="H58" i="5"/>
  <c r="A58" i="5" s="1"/>
  <c r="D58" i="5"/>
  <c r="X11" i="4"/>
  <c r="X16" i="4"/>
  <c r="X15" i="4"/>
  <c r="X17" i="4"/>
  <c r="X13" i="4"/>
  <c r="X18" i="4"/>
  <c r="X14" i="4"/>
  <c r="X44" i="4"/>
  <c r="X45" i="4"/>
  <c r="X46" i="4"/>
  <c r="W57" i="4"/>
  <c r="X10" i="4"/>
  <c r="W20" i="4"/>
  <c r="X12" i="4"/>
  <c r="X48" i="4" l="1"/>
  <c r="X37" i="4"/>
  <c r="B60" i="5"/>
  <c r="H59" i="5"/>
  <c r="A59" i="5" s="1"/>
  <c r="D59" i="5"/>
  <c r="E58" i="5"/>
  <c r="G58" i="5"/>
  <c r="F59" i="5" s="1"/>
  <c r="X20" i="4"/>
  <c r="X57" i="4"/>
  <c r="W39" i="4"/>
  <c r="W50" i="4" s="1"/>
  <c r="E59" i="5" l="1"/>
  <c r="G59" i="5"/>
  <c r="F60" i="5" s="1"/>
  <c r="B61" i="5"/>
  <c r="H60" i="5"/>
  <c r="A60" i="5" s="1"/>
  <c r="D60" i="5"/>
  <c r="X39" i="4"/>
  <c r="X50" i="4" s="1"/>
  <c r="B62" i="5" l="1"/>
  <c r="H61" i="5"/>
  <c r="A61" i="5" s="1"/>
  <c r="D61" i="5"/>
  <c r="E60" i="5"/>
  <c r="G60" i="5"/>
  <c r="F61" i="5" s="1"/>
  <c r="E61" i="5" l="1"/>
  <c r="G61" i="5"/>
  <c r="F62" i="5" s="1"/>
  <c r="B63" i="5"/>
  <c r="H62" i="5"/>
  <c r="A62" i="5" s="1"/>
  <c r="D62" i="5"/>
  <c r="E62" i="5" l="1"/>
  <c r="G62" i="5"/>
  <c r="F63" i="5" s="1"/>
  <c r="B64" i="5"/>
  <c r="H63" i="5"/>
  <c r="A63" i="5" s="1"/>
  <c r="D63" i="5"/>
  <c r="E63" i="5" l="1"/>
  <c r="G63" i="5"/>
  <c r="F64" i="5" s="1"/>
  <c r="B65" i="5"/>
  <c r="H64" i="5"/>
  <c r="A64" i="5" s="1"/>
  <c r="D64" i="5"/>
  <c r="E64" i="5" l="1"/>
  <c r="G64" i="5"/>
  <c r="F65" i="5" s="1"/>
  <c r="B66" i="5"/>
  <c r="D65" i="5"/>
  <c r="H65" i="5"/>
  <c r="A65" i="5" s="1"/>
  <c r="E65" i="5" l="1"/>
  <c r="G65" i="5"/>
  <c r="F66" i="5" s="1"/>
  <c r="H66" i="5"/>
  <c r="A66" i="5" s="1"/>
  <c r="B67" i="5"/>
  <c r="D66" i="5"/>
  <c r="E66" i="5" l="1"/>
  <c r="G66" i="5"/>
  <c r="F67" i="5" s="1"/>
  <c r="B68" i="5"/>
  <c r="H67" i="5"/>
  <c r="A67" i="5" s="1"/>
  <c r="D67" i="5"/>
  <c r="B69" i="5" l="1"/>
  <c r="H68" i="5"/>
  <c r="A68" i="5" s="1"/>
  <c r="D68" i="5"/>
  <c r="E67" i="5"/>
  <c r="G67" i="5"/>
  <c r="F68" i="5" s="1"/>
  <c r="E68" i="5" l="1"/>
  <c r="G68" i="5"/>
  <c r="F69" i="5" s="1"/>
  <c r="B70" i="5"/>
  <c r="H69" i="5"/>
  <c r="A69" i="5" s="1"/>
  <c r="D69" i="5"/>
  <c r="B71" i="5" l="1"/>
  <c r="H70" i="5"/>
  <c r="A70" i="5" s="1"/>
  <c r="D70" i="5"/>
  <c r="E69" i="5"/>
  <c r="G69" i="5"/>
  <c r="F70" i="5" s="1"/>
  <c r="E70" i="5" l="1"/>
  <c r="G70" i="5"/>
  <c r="F71" i="5" s="1"/>
  <c r="B72" i="5"/>
  <c r="H71" i="5"/>
  <c r="A71" i="5" s="1"/>
  <c r="D71" i="5"/>
  <c r="H72" i="5" l="1"/>
  <c r="A72" i="5" s="1"/>
  <c r="B73" i="5"/>
  <c r="D72" i="5"/>
  <c r="E71" i="5"/>
  <c r="G71" i="5"/>
  <c r="F72" i="5" s="1"/>
  <c r="E72" i="5" l="1"/>
  <c r="G72" i="5"/>
  <c r="F73" i="5" s="1"/>
  <c r="B74" i="5"/>
  <c r="D73" i="5"/>
  <c r="H73" i="5"/>
  <c r="A73" i="5" s="1"/>
  <c r="E73" i="5" l="1"/>
  <c r="G73" i="5"/>
  <c r="F74" i="5" s="1"/>
  <c r="B75" i="5"/>
  <c r="D74" i="5"/>
  <c r="H74" i="5"/>
  <c r="A74" i="5" s="1"/>
  <c r="E74" i="5" l="1"/>
  <c r="G74" i="5"/>
  <c r="F75" i="5" s="1"/>
  <c r="B76" i="5"/>
  <c r="H75" i="5"/>
  <c r="A75" i="5" s="1"/>
  <c r="D75" i="5"/>
  <c r="E75" i="5" l="1"/>
  <c r="G75" i="5"/>
  <c r="F76" i="5" s="1"/>
  <c r="B77" i="5"/>
  <c r="H76" i="5"/>
  <c r="A76" i="5" s="1"/>
  <c r="D76" i="5"/>
  <c r="B78" i="5" l="1"/>
  <c r="H77" i="5"/>
  <c r="A77" i="5" s="1"/>
  <c r="D77" i="5"/>
  <c r="E76" i="5"/>
  <c r="G76" i="5"/>
  <c r="F77" i="5" s="1"/>
  <c r="E77" i="5" l="1"/>
  <c r="G77" i="5"/>
  <c r="F78" i="5" s="1"/>
  <c r="B79" i="5"/>
  <c r="H78" i="5"/>
  <c r="A78" i="5" s="1"/>
  <c r="D78" i="5"/>
  <c r="H79" i="5" l="1"/>
  <c r="A79" i="5" s="1"/>
  <c r="B80" i="5"/>
  <c r="D79" i="5"/>
  <c r="E78" i="5"/>
  <c r="G78" i="5"/>
  <c r="F79" i="5" s="1"/>
  <c r="E79" i="5" l="1"/>
  <c r="G79" i="5"/>
  <c r="F80" i="5" s="1"/>
  <c r="B81" i="5"/>
  <c r="H80" i="5"/>
  <c r="A80" i="5" s="1"/>
  <c r="D80" i="5"/>
  <c r="H81" i="5" l="1"/>
  <c r="A81" i="5" s="1"/>
  <c r="B82" i="5"/>
  <c r="D81" i="5"/>
  <c r="E80" i="5"/>
  <c r="G80" i="5"/>
  <c r="F81" i="5" s="1"/>
  <c r="E81" i="5" l="1"/>
  <c r="G81" i="5"/>
  <c r="F82" i="5" s="1"/>
  <c r="B83" i="5"/>
  <c r="H82" i="5"/>
  <c r="A82" i="5" s="1"/>
  <c r="D82" i="5"/>
  <c r="H83" i="5" l="1"/>
  <c r="A83" i="5" s="1"/>
  <c r="B84" i="5"/>
  <c r="D83" i="5"/>
  <c r="E82" i="5"/>
  <c r="G82" i="5"/>
  <c r="F83" i="5" s="1"/>
  <c r="E83" i="5" l="1"/>
  <c r="G83" i="5"/>
  <c r="F84" i="5" s="1"/>
  <c r="B85" i="5"/>
  <c r="H84" i="5"/>
  <c r="A84" i="5" s="1"/>
  <c r="D84" i="5"/>
  <c r="H85" i="5" l="1"/>
  <c r="A85" i="5" s="1"/>
  <c r="B86" i="5"/>
  <c r="D85" i="5"/>
  <c r="E84" i="5"/>
  <c r="G84" i="5"/>
  <c r="F85" i="5" s="1"/>
  <c r="E85" i="5" l="1"/>
  <c r="G85" i="5"/>
  <c r="F86" i="5" s="1"/>
  <c r="B87" i="5"/>
  <c r="H86" i="5"/>
  <c r="A86" i="5" s="1"/>
  <c r="D86" i="5"/>
  <c r="H87" i="5" l="1"/>
  <c r="A87" i="5" s="1"/>
  <c r="B88" i="5"/>
  <c r="D87" i="5"/>
  <c r="E86" i="5"/>
  <c r="G86" i="5"/>
  <c r="F87" i="5" s="1"/>
  <c r="E87" i="5" l="1"/>
  <c r="G87" i="5"/>
  <c r="F88" i="5" s="1"/>
  <c r="B89" i="5"/>
  <c r="H88" i="5"/>
  <c r="A88" i="5" s="1"/>
  <c r="D88" i="5"/>
  <c r="H89" i="5" l="1"/>
  <c r="A89" i="5" s="1"/>
  <c r="B90" i="5"/>
  <c r="D89" i="5"/>
  <c r="E88" i="5"/>
  <c r="G88" i="5"/>
  <c r="F89" i="5" s="1"/>
  <c r="E89" i="5" l="1"/>
  <c r="G89" i="5"/>
  <c r="F90" i="5" s="1"/>
  <c r="B91" i="5"/>
  <c r="H90" i="5"/>
  <c r="A90" i="5" s="1"/>
  <c r="D90" i="5"/>
  <c r="H91" i="5" l="1"/>
  <c r="A91" i="5" s="1"/>
  <c r="B92" i="5"/>
  <c r="D91" i="5"/>
  <c r="E90" i="5"/>
  <c r="G90" i="5"/>
  <c r="F91" i="5" s="1"/>
  <c r="E91" i="5" l="1"/>
  <c r="G91" i="5"/>
  <c r="F92" i="5" s="1"/>
  <c r="B93" i="5"/>
  <c r="H92" i="5"/>
  <c r="A92" i="5" s="1"/>
  <c r="D92" i="5"/>
  <c r="H93" i="5" l="1"/>
  <c r="A93" i="5" s="1"/>
  <c r="B94" i="5"/>
  <c r="D93" i="5"/>
  <c r="E92" i="5"/>
  <c r="G92" i="5"/>
  <c r="F93" i="5" s="1"/>
  <c r="E93" i="5" l="1"/>
  <c r="G93" i="5"/>
  <c r="F94" i="5" s="1"/>
  <c r="B95" i="5"/>
  <c r="H94" i="5"/>
  <c r="A94" i="5" s="1"/>
  <c r="D94" i="5"/>
  <c r="H95" i="5" l="1"/>
  <c r="A95" i="5" s="1"/>
  <c r="B96" i="5"/>
  <c r="D95" i="5"/>
  <c r="E94" i="5"/>
  <c r="G94" i="5"/>
  <c r="F95" i="5" s="1"/>
  <c r="E95" i="5" l="1"/>
  <c r="G95" i="5"/>
  <c r="F96" i="5" s="1"/>
  <c r="B97" i="5"/>
  <c r="H96" i="5"/>
  <c r="A96" i="5" s="1"/>
  <c r="D96" i="5"/>
  <c r="H97" i="5" l="1"/>
  <c r="A97" i="5" s="1"/>
  <c r="B98" i="5"/>
  <c r="D97" i="5"/>
  <c r="E96" i="5"/>
  <c r="G96" i="5"/>
  <c r="F97" i="5" s="1"/>
  <c r="E97" i="5" l="1"/>
  <c r="G97" i="5"/>
  <c r="F98" i="5" s="1"/>
  <c r="B99" i="5"/>
  <c r="H98" i="5"/>
  <c r="A98" i="5" s="1"/>
  <c r="D98" i="5"/>
  <c r="H99" i="5" l="1"/>
  <c r="A99" i="5" s="1"/>
  <c r="B100" i="5"/>
  <c r="D99" i="5"/>
  <c r="E98" i="5"/>
  <c r="G98" i="5"/>
  <c r="F99" i="5" s="1"/>
  <c r="E99" i="5" l="1"/>
  <c r="G99" i="5"/>
  <c r="F100" i="5" s="1"/>
  <c r="B101" i="5"/>
  <c r="H100" i="5"/>
  <c r="A100" i="5" s="1"/>
  <c r="D100" i="5"/>
  <c r="H101" i="5" l="1"/>
  <c r="A101" i="5" s="1"/>
  <c r="B102" i="5"/>
  <c r="D101" i="5"/>
  <c r="E100" i="5"/>
  <c r="G100" i="5"/>
  <c r="F101" i="5" s="1"/>
  <c r="E101" i="5" l="1"/>
  <c r="G101" i="5"/>
  <c r="F102" i="5" s="1"/>
  <c r="B103" i="5"/>
  <c r="H102" i="5"/>
  <c r="A102" i="5" s="1"/>
  <c r="D102" i="5"/>
  <c r="H103" i="5" l="1"/>
  <c r="A103" i="5" s="1"/>
  <c r="B104" i="5"/>
  <c r="D103" i="5"/>
  <c r="E102" i="5"/>
  <c r="G102" i="5"/>
  <c r="F103" i="5" s="1"/>
  <c r="E103" i="5" l="1"/>
  <c r="G103" i="5"/>
  <c r="F104" i="5" s="1"/>
  <c r="B105" i="5"/>
  <c r="H104" i="5"/>
  <c r="A104" i="5" s="1"/>
  <c r="D104" i="5"/>
  <c r="E104" i="5" l="1"/>
  <c r="G104" i="5"/>
  <c r="F105" i="5" s="1"/>
  <c r="H105" i="5"/>
  <c r="A105" i="5" s="1"/>
  <c r="B106" i="5"/>
  <c r="D105" i="5"/>
  <c r="B107" i="5" l="1"/>
  <c r="H106" i="5"/>
  <c r="A106" i="5" s="1"/>
  <c r="D106" i="5"/>
  <c r="E105" i="5"/>
  <c r="G105" i="5"/>
  <c r="F106" i="5" s="1"/>
  <c r="E106" i="5" l="1"/>
  <c r="G106" i="5"/>
  <c r="F107" i="5" s="1"/>
  <c r="H107" i="5"/>
  <c r="A107" i="5" s="1"/>
  <c r="B108" i="5"/>
  <c r="D107" i="5"/>
  <c r="B109" i="5" l="1"/>
  <c r="H108" i="5"/>
  <c r="A108" i="5" s="1"/>
  <c r="D108" i="5"/>
  <c r="E107" i="5"/>
  <c r="G107" i="5"/>
  <c r="F108" i="5" s="1"/>
  <c r="E108" i="5" l="1"/>
  <c r="G108" i="5"/>
  <c r="F109" i="5" s="1"/>
  <c r="H109" i="5"/>
  <c r="A109" i="5" s="1"/>
  <c r="B110" i="5"/>
  <c r="D109" i="5"/>
  <c r="B111" i="5" l="1"/>
  <c r="H110" i="5"/>
  <c r="A110" i="5" s="1"/>
  <c r="D110" i="5"/>
  <c r="E109" i="5"/>
  <c r="G109" i="5"/>
  <c r="F110" i="5" s="1"/>
  <c r="E110" i="5" l="1"/>
  <c r="G110" i="5"/>
  <c r="F111" i="5" s="1"/>
  <c r="H111" i="5"/>
  <c r="A111" i="5" s="1"/>
  <c r="B112" i="5"/>
  <c r="D111" i="5"/>
  <c r="B113" i="5" l="1"/>
  <c r="H112" i="5"/>
  <c r="A112" i="5" s="1"/>
  <c r="D112" i="5"/>
  <c r="E111" i="5"/>
  <c r="G111" i="5"/>
  <c r="F112" i="5" s="1"/>
  <c r="E112" i="5" l="1"/>
  <c r="G112" i="5"/>
  <c r="F113" i="5" s="1"/>
  <c r="H113" i="5"/>
  <c r="A113" i="5" s="1"/>
  <c r="B114" i="5"/>
  <c r="D113" i="5"/>
  <c r="B115" i="5" l="1"/>
  <c r="H114" i="5"/>
  <c r="A114" i="5" s="1"/>
  <c r="D114" i="5"/>
  <c r="E113" i="5"/>
  <c r="G113" i="5"/>
  <c r="F114" i="5" s="1"/>
  <c r="E114" i="5" l="1"/>
  <c r="G114" i="5"/>
  <c r="F115" i="5" s="1"/>
  <c r="H115" i="5"/>
  <c r="A115" i="5" s="1"/>
  <c r="B116" i="5"/>
  <c r="D115" i="5"/>
  <c r="B117" i="5" l="1"/>
  <c r="H116" i="5"/>
  <c r="A116" i="5" s="1"/>
  <c r="D116" i="5"/>
  <c r="E115" i="5"/>
  <c r="G115" i="5"/>
  <c r="F116" i="5" s="1"/>
  <c r="E116" i="5" l="1"/>
  <c r="G116" i="5"/>
  <c r="F117" i="5" s="1"/>
  <c r="H117" i="5"/>
  <c r="A117" i="5" s="1"/>
  <c r="B118" i="5"/>
  <c r="D117" i="5"/>
  <c r="B119" i="5" l="1"/>
  <c r="H118" i="5"/>
  <c r="A118" i="5" s="1"/>
  <c r="D118" i="5"/>
  <c r="E117" i="5"/>
  <c r="G117" i="5"/>
  <c r="F118" i="5" s="1"/>
  <c r="E118" i="5" l="1"/>
  <c r="G118" i="5"/>
  <c r="F119" i="5" s="1"/>
  <c r="H119" i="5"/>
  <c r="A119" i="5" s="1"/>
  <c r="B120" i="5"/>
  <c r="D119" i="5"/>
  <c r="B121" i="5" l="1"/>
  <c r="H120" i="5"/>
  <c r="A120" i="5" s="1"/>
  <c r="D120" i="5"/>
  <c r="E119" i="5"/>
  <c r="G119" i="5"/>
  <c r="F120" i="5" s="1"/>
  <c r="E120" i="5" l="1"/>
  <c r="G120" i="5"/>
  <c r="F121" i="5" s="1"/>
  <c r="H121" i="5"/>
  <c r="A121" i="5" s="1"/>
  <c r="B122" i="5"/>
  <c r="D121" i="5"/>
  <c r="B123" i="5" l="1"/>
  <c r="H122" i="5"/>
  <c r="A122" i="5" s="1"/>
  <c r="D122" i="5"/>
  <c r="E121" i="5"/>
  <c r="G121" i="5"/>
  <c r="F122" i="5" s="1"/>
  <c r="E122" i="5" l="1"/>
  <c r="G122" i="5"/>
  <c r="F123" i="5" s="1"/>
  <c r="H123" i="5"/>
  <c r="A123" i="5" s="1"/>
  <c r="B124" i="5"/>
  <c r="D123" i="5"/>
  <c r="B125" i="5" l="1"/>
  <c r="H124" i="5"/>
  <c r="A124" i="5" s="1"/>
  <c r="D124" i="5"/>
  <c r="E123" i="5"/>
  <c r="G123" i="5"/>
  <c r="F124" i="5" s="1"/>
  <c r="E124" i="5" l="1"/>
  <c r="G124" i="5"/>
  <c r="F125" i="5" s="1"/>
  <c r="H125" i="5"/>
  <c r="A125" i="5" s="1"/>
  <c r="B126" i="5"/>
  <c r="D125" i="5"/>
  <c r="B127" i="5" l="1"/>
  <c r="H126" i="5"/>
  <c r="A126" i="5" s="1"/>
  <c r="D126" i="5"/>
  <c r="E125" i="5"/>
  <c r="G125" i="5"/>
  <c r="F126" i="5" s="1"/>
  <c r="E126" i="5" l="1"/>
  <c r="G126" i="5"/>
  <c r="F127" i="5" s="1"/>
  <c r="H127" i="5"/>
  <c r="A127" i="5" s="1"/>
  <c r="B128" i="5"/>
  <c r="D127" i="5"/>
  <c r="B129" i="5" l="1"/>
  <c r="H128" i="5"/>
  <c r="A128" i="5" s="1"/>
  <c r="D128" i="5"/>
  <c r="E127" i="5"/>
  <c r="G127" i="5"/>
  <c r="F128" i="5" s="1"/>
  <c r="E128" i="5" l="1"/>
  <c r="G128" i="5"/>
  <c r="F129" i="5" s="1"/>
  <c r="H129" i="5"/>
  <c r="A129" i="5" s="1"/>
  <c r="B130" i="5"/>
  <c r="D129" i="5"/>
  <c r="B131" i="5" l="1"/>
  <c r="H130" i="5"/>
  <c r="A130" i="5" s="1"/>
  <c r="D130" i="5"/>
  <c r="E129" i="5"/>
  <c r="G129" i="5"/>
  <c r="F130" i="5" s="1"/>
  <c r="E130" i="5" l="1"/>
  <c r="G130" i="5"/>
  <c r="F131" i="5" s="1"/>
  <c r="H131" i="5"/>
  <c r="A131" i="5" s="1"/>
  <c r="B132" i="5"/>
  <c r="D131" i="5"/>
  <c r="B133" i="5" l="1"/>
  <c r="H132" i="5"/>
  <c r="A132" i="5" s="1"/>
  <c r="D132" i="5"/>
  <c r="E131" i="5"/>
  <c r="G131" i="5"/>
  <c r="F132" i="5" s="1"/>
  <c r="E132" i="5" l="1"/>
  <c r="G132" i="5"/>
  <c r="F133" i="5" s="1"/>
  <c r="H133" i="5"/>
  <c r="A133" i="5" s="1"/>
  <c r="B134" i="5"/>
  <c r="D133" i="5"/>
  <c r="B135" i="5" l="1"/>
  <c r="H134" i="5"/>
  <c r="A134" i="5" s="1"/>
  <c r="D134" i="5"/>
  <c r="E133" i="5"/>
  <c r="G133" i="5"/>
  <c r="F134" i="5" s="1"/>
  <c r="E134" i="5" l="1"/>
  <c r="G134" i="5"/>
  <c r="F135" i="5" s="1"/>
  <c r="H135" i="5"/>
  <c r="A135" i="5" s="1"/>
  <c r="B136" i="5"/>
  <c r="D135" i="5"/>
  <c r="B137" i="5" l="1"/>
  <c r="H136" i="5"/>
  <c r="A136" i="5" s="1"/>
  <c r="D136" i="5"/>
  <c r="E135" i="5"/>
  <c r="G135" i="5"/>
  <c r="F136" i="5" s="1"/>
  <c r="E136" i="5" l="1"/>
  <c r="G136" i="5"/>
  <c r="F137" i="5" s="1"/>
  <c r="H137" i="5"/>
  <c r="A137" i="5" s="1"/>
  <c r="B138" i="5"/>
  <c r="D137" i="5"/>
  <c r="B139" i="5" l="1"/>
  <c r="H138" i="5"/>
  <c r="A138" i="5" s="1"/>
  <c r="D138" i="5"/>
  <c r="E137" i="5"/>
  <c r="G137" i="5"/>
  <c r="F138" i="5" s="1"/>
  <c r="E138" i="5" l="1"/>
  <c r="G138" i="5"/>
  <c r="F139" i="5" s="1"/>
  <c r="H139" i="5"/>
  <c r="A139" i="5" s="1"/>
  <c r="B140" i="5"/>
  <c r="D139" i="5"/>
  <c r="B141" i="5" l="1"/>
  <c r="H140" i="5"/>
  <c r="A140" i="5" s="1"/>
  <c r="D140" i="5"/>
  <c r="E139" i="5"/>
  <c r="G139" i="5"/>
  <c r="F140" i="5" s="1"/>
  <c r="E140" i="5" l="1"/>
  <c r="G140" i="5"/>
  <c r="F141" i="5" s="1"/>
  <c r="B142" i="5"/>
  <c r="H141" i="5"/>
  <c r="A141" i="5" s="1"/>
  <c r="D141" i="5"/>
  <c r="B143" i="5" l="1"/>
  <c r="H142" i="5"/>
  <c r="A142" i="5" s="1"/>
  <c r="D142" i="5"/>
  <c r="E141" i="5"/>
  <c r="G141" i="5"/>
  <c r="F142" i="5" s="1"/>
  <c r="E142" i="5" l="1"/>
  <c r="G142" i="5"/>
  <c r="F143" i="5" s="1"/>
  <c r="B144" i="5"/>
  <c r="H143" i="5"/>
  <c r="A143" i="5" s="1"/>
  <c r="D143" i="5"/>
  <c r="B145" i="5" l="1"/>
  <c r="H144" i="5"/>
  <c r="A144" i="5" s="1"/>
  <c r="D144" i="5"/>
  <c r="E143" i="5"/>
  <c r="G143" i="5"/>
  <c r="F144" i="5" s="1"/>
  <c r="E144" i="5" l="1"/>
  <c r="G144" i="5"/>
  <c r="F145" i="5" s="1"/>
  <c r="B146" i="5"/>
  <c r="H145" i="5"/>
  <c r="A145" i="5" s="1"/>
  <c r="D145" i="5"/>
  <c r="B147" i="5" l="1"/>
  <c r="H146" i="5"/>
  <c r="A146" i="5" s="1"/>
  <c r="D146" i="5"/>
  <c r="E145" i="5"/>
  <c r="G145" i="5"/>
  <c r="F146" i="5" s="1"/>
  <c r="E146" i="5" l="1"/>
  <c r="G146" i="5"/>
  <c r="F147" i="5" s="1"/>
  <c r="B148" i="5"/>
  <c r="H147" i="5"/>
  <c r="A147" i="5" s="1"/>
  <c r="D147" i="5"/>
  <c r="B149" i="5" l="1"/>
  <c r="H148" i="5"/>
  <c r="A148" i="5" s="1"/>
  <c r="D148" i="5"/>
  <c r="E147" i="5"/>
  <c r="G147" i="5"/>
  <c r="F148" i="5" s="1"/>
  <c r="E148" i="5" l="1"/>
  <c r="G148" i="5"/>
  <c r="F149" i="5" s="1"/>
  <c r="B150" i="5"/>
  <c r="H149" i="5"/>
  <c r="A149" i="5" s="1"/>
  <c r="D149" i="5"/>
  <c r="B151" i="5" l="1"/>
  <c r="H150" i="5"/>
  <c r="A150" i="5" s="1"/>
  <c r="D150" i="5"/>
  <c r="E149" i="5"/>
  <c r="G149" i="5"/>
  <c r="F150" i="5" s="1"/>
  <c r="E150" i="5" l="1"/>
  <c r="G150" i="5"/>
  <c r="F151" i="5" s="1"/>
  <c r="B152" i="5"/>
  <c r="H151" i="5"/>
  <c r="A151" i="5" s="1"/>
  <c r="D151" i="5"/>
  <c r="B153" i="5" l="1"/>
  <c r="H152" i="5"/>
  <c r="A152" i="5" s="1"/>
  <c r="D152" i="5"/>
  <c r="E151" i="5"/>
  <c r="G151" i="5"/>
  <c r="F152" i="5" s="1"/>
  <c r="E152" i="5" l="1"/>
  <c r="G152" i="5"/>
  <c r="F153" i="5" s="1"/>
  <c r="B154" i="5"/>
  <c r="H153" i="5"/>
  <c r="A153" i="5" s="1"/>
  <c r="D153" i="5"/>
  <c r="B155" i="5" l="1"/>
  <c r="H154" i="5"/>
  <c r="A154" i="5" s="1"/>
  <c r="D154" i="5"/>
  <c r="E153" i="5"/>
  <c r="G153" i="5"/>
  <c r="F154" i="5" s="1"/>
  <c r="E154" i="5" l="1"/>
  <c r="G154" i="5"/>
  <c r="F155" i="5" s="1"/>
  <c r="B156" i="5"/>
  <c r="H155" i="5"/>
  <c r="A155" i="5" s="1"/>
  <c r="D155" i="5"/>
  <c r="B157" i="5" l="1"/>
  <c r="H156" i="5"/>
  <c r="A156" i="5" s="1"/>
  <c r="D156" i="5"/>
  <c r="E155" i="5"/>
  <c r="G155" i="5"/>
  <c r="F156" i="5" s="1"/>
  <c r="E156" i="5" l="1"/>
  <c r="G156" i="5"/>
  <c r="F157" i="5" s="1"/>
  <c r="B158" i="5"/>
  <c r="H157" i="5"/>
  <c r="A157" i="5" s="1"/>
  <c r="D157" i="5"/>
  <c r="B159" i="5" l="1"/>
  <c r="H158" i="5"/>
  <c r="A158" i="5" s="1"/>
  <c r="D158" i="5"/>
  <c r="E157" i="5"/>
  <c r="G157" i="5"/>
  <c r="F158" i="5" s="1"/>
  <c r="E158" i="5" l="1"/>
  <c r="G158" i="5"/>
  <c r="F159" i="5" s="1"/>
  <c r="B160" i="5"/>
  <c r="H159" i="5"/>
  <c r="A159" i="5" s="1"/>
  <c r="D159" i="5"/>
  <c r="B161" i="5" l="1"/>
  <c r="H160" i="5"/>
  <c r="A160" i="5" s="1"/>
  <c r="D160" i="5"/>
  <c r="E159" i="5"/>
  <c r="G159" i="5"/>
  <c r="F160" i="5" s="1"/>
  <c r="E160" i="5" l="1"/>
  <c r="G160" i="5"/>
  <c r="F161" i="5" s="1"/>
  <c r="B162" i="5"/>
  <c r="H161" i="5"/>
  <c r="A161" i="5" s="1"/>
  <c r="D161" i="5"/>
  <c r="B163" i="5" l="1"/>
  <c r="H162" i="5"/>
  <c r="A162" i="5" s="1"/>
  <c r="D162" i="5"/>
  <c r="E161" i="5"/>
  <c r="G161" i="5"/>
  <c r="F162" i="5" s="1"/>
  <c r="E162" i="5" l="1"/>
  <c r="G162" i="5"/>
  <c r="F163" i="5" s="1"/>
  <c r="B164" i="5"/>
  <c r="H163" i="5"/>
  <c r="A163" i="5" s="1"/>
  <c r="D163" i="5"/>
  <c r="B165" i="5" l="1"/>
  <c r="H164" i="5"/>
  <c r="A164" i="5" s="1"/>
  <c r="D164" i="5"/>
  <c r="E163" i="5"/>
  <c r="G163" i="5"/>
  <c r="F164" i="5" s="1"/>
  <c r="E164" i="5" l="1"/>
  <c r="G164" i="5"/>
  <c r="F165" i="5" s="1"/>
  <c r="B166" i="5"/>
  <c r="H165" i="5"/>
  <c r="A165" i="5" s="1"/>
  <c r="D165" i="5"/>
  <c r="B167" i="5" l="1"/>
  <c r="H166" i="5"/>
  <c r="A166" i="5" s="1"/>
  <c r="D166" i="5"/>
  <c r="E165" i="5"/>
  <c r="G165" i="5"/>
  <c r="F166" i="5" s="1"/>
  <c r="E166" i="5" l="1"/>
  <c r="G166" i="5"/>
  <c r="F167" i="5" s="1"/>
  <c r="B168" i="5"/>
  <c r="H167" i="5"/>
  <c r="A167" i="5" s="1"/>
  <c r="D167" i="5"/>
  <c r="B169" i="5" l="1"/>
  <c r="H168" i="5"/>
  <c r="A168" i="5" s="1"/>
  <c r="D168" i="5"/>
  <c r="E167" i="5"/>
  <c r="G167" i="5"/>
  <c r="F168" i="5" s="1"/>
  <c r="E168" i="5" l="1"/>
  <c r="G168" i="5"/>
  <c r="F169" i="5" s="1"/>
  <c r="B170" i="5"/>
  <c r="H169" i="5"/>
  <c r="A169" i="5" s="1"/>
  <c r="D169" i="5"/>
  <c r="B171" i="5" l="1"/>
  <c r="H170" i="5"/>
  <c r="A170" i="5" s="1"/>
  <c r="D170" i="5"/>
  <c r="E169" i="5"/>
  <c r="G169" i="5"/>
  <c r="F170" i="5" s="1"/>
  <c r="E170" i="5" l="1"/>
  <c r="G170" i="5"/>
  <c r="F171" i="5" s="1"/>
  <c r="B172" i="5"/>
  <c r="H171" i="5"/>
  <c r="A171" i="5" s="1"/>
  <c r="D171" i="5"/>
  <c r="B173" i="5" l="1"/>
  <c r="H172" i="5"/>
  <c r="A172" i="5" s="1"/>
  <c r="D172" i="5"/>
  <c r="E171" i="5"/>
  <c r="G171" i="5"/>
  <c r="F172" i="5" s="1"/>
  <c r="E172" i="5" l="1"/>
  <c r="G172" i="5"/>
  <c r="F173" i="5" s="1"/>
  <c r="B174" i="5"/>
  <c r="H173" i="5"/>
  <c r="A173" i="5" s="1"/>
  <c r="D173" i="5"/>
  <c r="B175" i="5" l="1"/>
  <c r="H174" i="5"/>
  <c r="A174" i="5" s="1"/>
  <c r="D174" i="5"/>
  <c r="E173" i="5"/>
  <c r="G173" i="5"/>
  <c r="F174" i="5" s="1"/>
  <c r="E174" i="5" l="1"/>
  <c r="G174" i="5"/>
  <c r="F175" i="5" s="1"/>
  <c r="B176" i="5"/>
  <c r="H175" i="5"/>
  <c r="A175" i="5" s="1"/>
  <c r="D175" i="5"/>
  <c r="B177" i="5" l="1"/>
  <c r="H176" i="5"/>
  <c r="A176" i="5" s="1"/>
  <c r="D176" i="5"/>
  <c r="E175" i="5"/>
  <c r="G175" i="5"/>
  <c r="F176" i="5" s="1"/>
  <c r="E176" i="5" l="1"/>
  <c r="G176" i="5"/>
  <c r="F177" i="5" s="1"/>
  <c r="B178" i="5"/>
  <c r="H177" i="5"/>
  <c r="A177" i="5" s="1"/>
  <c r="D177" i="5"/>
  <c r="B179" i="5" l="1"/>
  <c r="H178" i="5"/>
  <c r="A178" i="5" s="1"/>
  <c r="D178" i="5"/>
  <c r="E177" i="5"/>
  <c r="G177" i="5"/>
  <c r="F178" i="5" s="1"/>
  <c r="E178" i="5" l="1"/>
  <c r="G178" i="5"/>
  <c r="F179" i="5" s="1"/>
  <c r="B180" i="5"/>
  <c r="H179" i="5"/>
  <c r="A179" i="5" s="1"/>
  <c r="D179" i="5"/>
  <c r="B181" i="5" l="1"/>
  <c r="H180" i="5"/>
  <c r="A180" i="5" s="1"/>
  <c r="D180" i="5"/>
  <c r="E179" i="5"/>
  <c r="G179" i="5"/>
  <c r="F180" i="5" s="1"/>
  <c r="E180" i="5" l="1"/>
  <c r="G180" i="5"/>
  <c r="F181" i="5" s="1"/>
  <c r="B182" i="5"/>
  <c r="H181" i="5"/>
  <c r="A181" i="5" s="1"/>
  <c r="D181" i="5"/>
  <c r="B183" i="5" l="1"/>
  <c r="H182" i="5"/>
  <c r="A182" i="5" s="1"/>
  <c r="D182" i="5"/>
  <c r="E181" i="5"/>
  <c r="G181" i="5"/>
  <c r="F182" i="5" s="1"/>
  <c r="E182" i="5" l="1"/>
  <c r="G182" i="5"/>
  <c r="F183" i="5" s="1"/>
  <c r="B184" i="5"/>
  <c r="H183" i="5"/>
  <c r="A183" i="5" s="1"/>
  <c r="D183" i="5"/>
  <c r="B185" i="5" l="1"/>
  <c r="H184" i="5"/>
  <c r="A184" i="5" s="1"/>
  <c r="D184" i="5"/>
  <c r="E183" i="5"/>
  <c r="G183" i="5"/>
  <c r="F184" i="5" s="1"/>
  <c r="E184" i="5" l="1"/>
  <c r="G184" i="5"/>
  <c r="F185" i="5" s="1"/>
  <c r="B186" i="5"/>
  <c r="H185" i="5"/>
  <c r="A185" i="5" s="1"/>
  <c r="D185" i="5"/>
  <c r="B187" i="5" l="1"/>
  <c r="H186" i="5"/>
  <c r="A186" i="5" s="1"/>
  <c r="D186" i="5"/>
  <c r="E185" i="5"/>
  <c r="G185" i="5"/>
  <c r="F186" i="5" s="1"/>
  <c r="E186" i="5" l="1"/>
  <c r="G186" i="5"/>
  <c r="F187" i="5" s="1"/>
  <c r="B188" i="5"/>
  <c r="H187" i="5"/>
  <c r="A187" i="5" s="1"/>
  <c r="D187" i="5"/>
  <c r="B189" i="5" l="1"/>
  <c r="H188" i="5"/>
  <c r="A188" i="5" s="1"/>
  <c r="D188" i="5"/>
  <c r="E187" i="5"/>
  <c r="G187" i="5"/>
  <c r="F188" i="5" s="1"/>
  <c r="E188" i="5" l="1"/>
  <c r="G188" i="5"/>
  <c r="F189" i="5" s="1"/>
  <c r="B190" i="5"/>
  <c r="H189" i="5"/>
  <c r="A189" i="5" s="1"/>
  <c r="D189" i="5"/>
  <c r="B191" i="5" l="1"/>
  <c r="H190" i="5"/>
  <c r="A190" i="5" s="1"/>
  <c r="D190" i="5"/>
  <c r="E189" i="5"/>
  <c r="G189" i="5"/>
  <c r="F190" i="5" s="1"/>
  <c r="E190" i="5" l="1"/>
  <c r="G190" i="5"/>
  <c r="F191" i="5" s="1"/>
  <c r="B192" i="5"/>
  <c r="H191" i="5"/>
  <c r="A191" i="5" s="1"/>
  <c r="D191" i="5"/>
  <c r="B193" i="5" l="1"/>
  <c r="H192" i="5"/>
  <c r="A192" i="5" s="1"/>
  <c r="D192" i="5"/>
  <c r="E191" i="5"/>
  <c r="G191" i="5"/>
  <c r="F192" i="5" s="1"/>
  <c r="E192" i="5" l="1"/>
  <c r="G192" i="5"/>
  <c r="F193" i="5" s="1"/>
  <c r="B194" i="5"/>
  <c r="H193" i="5"/>
  <c r="A193" i="5" s="1"/>
  <c r="D193" i="5"/>
  <c r="B195" i="5" l="1"/>
  <c r="H194" i="5"/>
  <c r="A194" i="5" s="1"/>
  <c r="D194" i="5"/>
  <c r="E193" i="5"/>
  <c r="G193" i="5"/>
  <c r="F194" i="5" s="1"/>
  <c r="E194" i="5" l="1"/>
  <c r="G194" i="5"/>
  <c r="F195" i="5" s="1"/>
  <c r="B196" i="5"/>
  <c r="H195" i="5"/>
  <c r="A195" i="5" s="1"/>
  <c r="D195" i="5"/>
  <c r="B197" i="5" l="1"/>
  <c r="H196" i="5"/>
  <c r="A196" i="5" s="1"/>
  <c r="D196" i="5"/>
  <c r="E195" i="5"/>
  <c r="G195" i="5"/>
  <c r="F196" i="5" s="1"/>
  <c r="E196" i="5" l="1"/>
  <c r="G196" i="5"/>
  <c r="F197" i="5" s="1"/>
  <c r="B198" i="5"/>
  <c r="H197" i="5"/>
  <c r="A197" i="5" s="1"/>
  <c r="D197" i="5"/>
  <c r="B199" i="5" l="1"/>
  <c r="H198" i="5"/>
  <c r="A198" i="5" s="1"/>
  <c r="D198" i="5"/>
  <c r="E197" i="5"/>
  <c r="G197" i="5"/>
  <c r="F198" i="5" s="1"/>
  <c r="M43" i="4" l="1"/>
  <c r="M48" i="4" s="1"/>
  <c r="M50" i="4" s="1"/>
  <c r="E198" i="5"/>
  <c r="G198" i="5"/>
  <c r="F199" i="5" s="1"/>
  <c r="B200" i="5"/>
  <c r="H199" i="5"/>
  <c r="A199" i="5" s="1"/>
  <c r="D199" i="5"/>
  <c r="B201" i="5" l="1"/>
  <c r="H200" i="5"/>
  <c r="A200" i="5" s="1"/>
  <c r="D200" i="5"/>
  <c r="E199" i="5"/>
  <c r="G199" i="5"/>
  <c r="F200" i="5" s="1"/>
  <c r="E200" i="5" l="1"/>
  <c r="G200" i="5"/>
  <c r="F201" i="5" s="1"/>
  <c r="B202" i="5"/>
  <c r="H201" i="5"/>
  <c r="A201" i="5" s="1"/>
  <c r="D201" i="5"/>
  <c r="B203" i="5" l="1"/>
  <c r="H202" i="5"/>
  <c r="A202" i="5" s="1"/>
  <c r="D202" i="5"/>
  <c r="E201" i="5"/>
  <c r="G201" i="5"/>
  <c r="F202" i="5" s="1"/>
  <c r="E202" i="5" l="1"/>
  <c r="G202" i="5"/>
  <c r="F203" i="5" s="1"/>
  <c r="B204" i="5"/>
  <c r="H203" i="5"/>
  <c r="A203" i="5" s="1"/>
  <c r="D203" i="5"/>
  <c r="B205" i="5" l="1"/>
  <c r="H204" i="5"/>
  <c r="A204" i="5" s="1"/>
  <c r="D204" i="5"/>
  <c r="E203" i="5"/>
  <c r="G203" i="5"/>
  <c r="F204" i="5" s="1"/>
  <c r="E204" i="5" l="1"/>
  <c r="G204" i="5"/>
  <c r="F205" i="5" s="1"/>
  <c r="B206" i="5"/>
  <c r="H205" i="5"/>
  <c r="A205" i="5" s="1"/>
  <c r="D205" i="5"/>
  <c r="B207" i="5" l="1"/>
  <c r="H206" i="5"/>
  <c r="A206" i="5" s="1"/>
  <c r="D206" i="5"/>
  <c r="E205" i="5"/>
  <c r="G205" i="5"/>
  <c r="F206" i="5" s="1"/>
  <c r="E206" i="5" l="1"/>
  <c r="G206" i="5"/>
  <c r="F207" i="5" s="1"/>
  <c r="B208" i="5"/>
  <c r="H207" i="5"/>
  <c r="A207" i="5" s="1"/>
  <c r="D207" i="5"/>
  <c r="B209" i="5" l="1"/>
  <c r="H208" i="5"/>
  <c r="A208" i="5" s="1"/>
  <c r="D208" i="5"/>
  <c r="E207" i="5"/>
  <c r="G207" i="5"/>
  <c r="F208" i="5" s="1"/>
  <c r="E208" i="5" l="1"/>
  <c r="G208" i="5"/>
  <c r="F209" i="5" s="1"/>
  <c r="B210" i="5"/>
  <c r="H209" i="5"/>
  <c r="A209" i="5" s="1"/>
  <c r="D209" i="5"/>
  <c r="B211" i="5" l="1"/>
  <c r="H210" i="5"/>
  <c r="A210" i="5" s="1"/>
  <c r="D210" i="5"/>
  <c r="E209" i="5"/>
  <c r="G209" i="5"/>
  <c r="F210" i="5" s="1"/>
  <c r="E210" i="5" l="1"/>
  <c r="G210" i="5"/>
  <c r="F211" i="5" s="1"/>
  <c r="B212" i="5"/>
  <c r="H211" i="5"/>
  <c r="A211" i="5" s="1"/>
  <c r="D211" i="5"/>
  <c r="B213" i="5" l="1"/>
  <c r="H212" i="5"/>
  <c r="A212" i="5" s="1"/>
  <c r="D212" i="5"/>
  <c r="E211" i="5"/>
  <c r="G211" i="5"/>
  <c r="F212" i="5" s="1"/>
  <c r="E212" i="5" l="1"/>
  <c r="G212" i="5"/>
  <c r="F213" i="5" s="1"/>
  <c r="B214" i="5"/>
  <c r="H213" i="5"/>
  <c r="A213" i="5" s="1"/>
  <c r="D213" i="5"/>
  <c r="B215" i="5" l="1"/>
  <c r="H214" i="5"/>
  <c r="A214" i="5" s="1"/>
  <c r="D214" i="5"/>
  <c r="E213" i="5"/>
  <c r="G213" i="5"/>
  <c r="F214" i="5" s="1"/>
  <c r="E214" i="5" l="1"/>
  <c r="G214" i="5"/>
  <c r="F215" i="5" s="1"/>
  <c r="B216" i="5"/>
  <c r="H215" i="5"/>
  <c r="A215" i="5" s="1"/>
  <c r="D215" i="5"/>
  <c r="B217" i="5" l="1"/>
  <c r="H216" i="5"/>
  <c r="A216" i="5" s="1"/>
  <c r="D216" i="5"/>
  <c r="E215" i="5"/>
  <c r="G215" i="5"/>
  <c r="F216" i="5" s="1"/>
  <c r="E216" i="5" l="1"/>
  <c r="G216" i="5"/>
  <c r="F217" i="5" s="1"/>
  <c r="B218" i="5"/>
  <c r="H217" i="5"/>
  <c r="A217" i="5" s="1"/>
  <c r="D217" i="5"/>
  <c r="B219" i="5" l="1"/>
  <c r="H218" i="5"/>
  <c r="A218" i="5" s="1"/>
  <c r="D218" i="5"/>
  <c r="E217" i="5"/>
  <c r="G217" i="5"/>
  <c r="F218" i="5" s="1"/>
  <c r="E218" i="5" l="1"/>
  <c r="G218" i="5"/>
  <c r="F219" i="5" s="1"/>
  <c r="B220" i="5"/>
  <c r="H219" i="5"/>
  <c r="A219" i="5" s="1"/>
  <c r="D219" i="5"/>
  <c r="B221" i="5" l="1"/>
  <c r="H220" i="5"/>
  <c r="A220" i="5" s="1"/>
  <c r="D220" i="5"/>
  <c r="E219" i="5"/>
  <c r="G219" i="5"/>
  <c r="F220" i="5" s="1"/>
  <c r="E220" i="5" l="1"/>
  <c r="G220" i="5"/>
  <c r="F221" i="5" s="1"/>
  <c r="B222" i="5"/>
  <c r="H221" i="5"/>
  <c r="A221" i="5" s="1"/>
  <c r="D221" i="5"/>
  <c r="B223" i="5" l="1"/>
  <c r="H222" i="5"/>
  <c r="A222" i="5" s="1"/>
  <c r="D222" i="5"/>
  <c r="E221" i="5"/>
  <c r="G221" i="5"/>
  <c r="F222" i="5" s="1"/>
  <c r="E222" i="5" l="1"/>
  <c r="G222" i="5"/>
  <c r="F223" i="5" s="1"/>
  <c r="B224" i="5"/>
  <c r="H223" i="5"/>
  <c r="A223" i="5" s="1"/>
  <c r="D223" i="5"/>
  <c r="B225" i="5" l="1"/>
  <c r="H224" i="5"/>
  <c r="A224" i="5" s="1"/>
  <c r="D224" i="5"/>
  <c r="E223" i="5"/>
  <c r="G223" i="5"/>
  <c r="F224" i="5" s="1"/>
  <c r="E224" i="5" l="1"/>
  <c r="G224" i="5"/>
  <c r="F225" i="5" s="1"/>
  <c r="B226" i="5"/>
  <c r="H225" i="5"/>
  <c r="A225" i="5" s="1"/>
  <c r="D225" i="5"/>
  <c r="B227" i="5" l="1"/>
  <c r="H226" i="5"/>
  <c r="A226" i="5" s="1"/>
  <c r="D226" i="5"/>
  <c r="E225" i="5"/>
  <c r="G225" i="5"/>
  <c r="F226" i="5" s="1"/>
  <c r="E226" i="5" l="1"/>
  <c r="G226" i="5"/>
  <c r="F227" i="5" s="1"/>
  <c r="B228" i="5"/>
  <c r="H227" i="5"/>
  <c r="A227" i="5" s="1"/>
  <c r="D227" i="5"/>
  <c r="B229" i="5" l="1"/>
  <c r="H228" i="5"/>
  <c r="A228" i="5" s="1"/>
  <c r="D228" i="5"/>
  <c r="E227" i="5"/>
  <c r="G227" i="5"/>
  <c r="F228" i="5" s="1"/>
  <c r="E228" i="5" l="1"/>
  <c r="G228" i="5"/>
  <c r="F229" i="5" s="1"/>
  <c r="B230" i="5"/>
  <c r="H229" i="5"/>
  <c r="A229" i="5" s="1"/>
  <c r="D229" i="5"/>
  <c r="B231" i="5" l="1"/>
  <c r="H230" i="5"/>
  <c r="A230" i="5" s="1"/>
  <c r="D230" i="5"/>
  <c r="E229" i="5"/>
  <c r="G229" i="5"/>
  <c r="F230" i="5" s="1"/>
  <c r="E230" i="5" l="1"/>
  <c r="G230" i="5"/>
  <c r="F231" i="5" s="1"/>
  <c r="B232" i="5"/>
  <c r="H231" i="5"/>
  <c r="A231" i="5" s="1"/>
  <c r="D231" i="5"/>
  <c r="B233" i="5" l="1"/>
  <c r="H232" i="5"/>
  <c r="A232" i="5" s="1"/>
  <c r="D232" i="5"/>
  <c r="E231" i="5"/>
  <c r="G231" i="5"/>
  <c r="F232" i="5" s="1"/>
  <c r="E232" i="5" l="1"/>
  <c r="G232" i="5"/>
  <c r="F233" i="5" s="1"/>
  <c r="B234" i="5"/>
  <c r="H233" i="5"/>
  <c r="A233" i="5" s="1"/>
  <c r="D233" i="5"/>
  <c r="B235" i="5" l="1"/>
  <c r="H234" i="5"/>
  <c r="A234" i="5" s="1"/>
  <c r="D234" i="5"/>
  <c r="E233" i="5"/>
  <c r="G233" i="5"/>
  <c r="F234" i="5" s="1"/>
  <c r="E234" i="5" l="1"/>
  <c r="G234" i="5"/>
  <c r="F235" i="5" s="1"/>
  <c r="B236" i="5"/>
  <c r="H235" i="5"/>
  <c r="A235" i="5" s="1"/>
  <c r="D235" i="5"/>
  <c r="B237" i="5" l="1"/>
  <c r="H236" i="5"/>
  <c r="A236" i="5" s="1"/>
  <c r="D236" i="5"/>
  <c r="E235" i="5"/>
  <c r="G235" i="5"/>
  <c r="F236" i="5" s="1"/>
  <c r="E236" i="5" l="1"/>
  <c r="G236" i="5"/>
  <c r="F237" i="5" s="1"/>
  <c r="B238" i="5"/>
  <c r="H237" i="5"/>
  <c r="A237" i="5" s="1"/>
  <c r="D237" i="5"/>
  <c r="B239" i="5" l="1"/>
  <c r="H238" i="5"/>
  <c r="A238" i="5" s="1"/>
  <c r="D238" i="5"/>
  <c r="E237" i="5"/>
  <c r="G237" i="5"/>
  <c r="F238" i="5" s="1"/>
  <c r="E238" i="5" l="1"/>
  <c r="G238" i="5"/>
  <c r="F239" i="5" s="1"/>
  <c r="B240" i="5"/>
  <c r="H239" i="5"/>
  <c r="A239" i="5" s="1"/>
  <c r="D239" i="5"/>
  <c r="B241" i="5" l="1"/>
  <c r="H240" i="5"/>
  <c r="A240" i="5" s="1"/>
  <c r="D240" i="5"/>
  <c r="E239" i="5"/>
  <c r="G239" i="5"/>
  <c r="F240" i="5" s="1"/>
  <c r="E240" i="5" l="1"/>
  <c r="G240" i="5"/>
  <c r="F241" i="5" s="1"/>
  <c r="B242" i="5"/>
  <c r="H241" i="5"/>
  <c r="A241" i="5" s="1"/>
  <c r="D241" i="5"/>
  <c r="B243" i="5" l="1"/>
  <c r="H242" i="5"/>
  <c r="A242" i="5" s="1"/>
  <c r="D242" i="5"/>
  <c r="E241" i="5"/>
  <c r="G241" i="5"/>
  <c r="F242" i="5" s="1"/>
  <c r="E242" i="5" l="1"/>
  <c r="G242" i="5"/>
  <c r="F243" i="5" s="1"/>
  <c r="B244" i="5"/>
  <c r="H243" i="5"/>
  <c r="A243" i="5" s="1"/>
  <c r="D243" i="5"/>
  <c r="B245" i="5" l="1"/>
  <c r="H244" i="5"/>
  <c r="A244" i="5" s="1"/>
  <c r="D244" i="5"/>
  <c r="E243" i="5"/>
  <c r="G243" i="5"/>
  <c r="F244" i="5" s="1"/>
  <c r="E244" i="5" l="1"/>
  <c r="G244" i="5"/>
  <c r="F245" i="5" s="1"/>
  <c r="B246" i="5"/>
  <c r="H245" i="5"/>
  <c r="A245" i="5" s="1"/>
  <c r="D245" i="5"/>
  <c r="B247" i="5" l="1"/>
  <c r="H246" i="5"/>
  <c r="A246" i="5" s="1"/>
  <c r="D246" i="5"/>
  <c r="E245" i="5"/>
  <c r="G245" i="5"/>
  <c r="F246" i="5" s="1"/>
  <c r="E246" i="5" l="1"/>
  <c r="G246" i="5"/>
  <c r="F247" i="5" s="1"/>
  <c r="B248" i="5"/>
  <c r="H247" i="5"/>
  <c r="A247" i="5" s="1"/>
  <c r="D247" i="5"/>
  <c r="B249" i="5" l="1"/>
  <c r="H248" i="5"/>
  <c r="A248" i="5" s="1"/>
  <c r="D248" i="5"/>
  <c r="E247" i="5"/>
  <c r="G247" i="5"/>
  <c r="F248" i="5" s="1"/>
  <c r="E248" i="5" l="1"/>
  <c r="G248" i="5"/>
  <c r="F249" i="5" s="1"/>
  <c r="B250" i="5"/>
  <c r="H249" i="5"/>
  <c r="A249" i="5" s="1"/>
  <c r="D249" i="5"/>
  <c r="B251" i="5" l="1"/>
  <c r="H250" i="5"/>
  <c r="A250" i="5" s="1"/>
  <c r="D250" i="5"/>
  <c r="E249" i="5"/>
  <c r="G249" i="5"/>
  <c r="F250" i="5" s="1"/>
  <c r="E250" i="5" l="1"/>
  <c r="G250" i="5"/>
  <c r="F251" i="5" s="1"/>
  <c r="B252" i="5"/>
  <c r="H251" i="5"/>
  <c r="A251" i="5" s="1"/>
  <c r="D251" i="5"/>
  <c r="B253" i="5" l="1"/>
  <c r="H252" i="5"/>
  <c r="A252" i="5" s="1"/>
  <c r="D252" i="5"/>
  <c r="E251" i="5"/>
  <c r="G251" i="5"/>
  <c r="F252" i="5" s="1"/>
  <c r="E252" i="5" l="1"/>
  <c r="G252" i="5"/>
  <c r="F253" i="5" s="1"/>
  <c r="B254" i="5"/>
  <c r="H253" i="5"/>
  <c r="A253" i="5" s="1"/>
  <c r="D253" i="5"/>
  <c r="B255" i="5" l="1"/>
  <c r="H254" i="5"/>
  <c r="A254" i="5" s="1"/>
  <c r="D254" i="5"/>
  <c r="E253" i="5"/>
  <c r="G253" i="5"/>
  <c r="F254" i="5" s="1"/>
  <c r="E254" i="5" l="1"/>
  <c r="G254" i="5"/>
  <c r="F255" i="5" s="1"/>
  <c r="B256" i="5"/>
  <c r="H255" i="5"/>
  <c r="A255" i="5" s="1"/>
  <c r="D255" i="5"/>
  <c r="B257" i="5" l="1"/>
  <c r="H256" i="5"/>
  <c r="A256" i="5" s="1"/>
  <c r="D256" i="5"/>
  <c r="E255" i="5"/>
  <c r="G255" i="5"/>
  <c r="F256" i="5" s="1"/>
  <c r="E256" i="5" l="1"/>
  <c r="G256" i="5"/>
  <c r="F257" i="5" s="1"/>
  <c r="B258" i="5"/>
  <c r="H257" i="5"/>
  <c r="A257" i="5" s="1"/>
  <c r="D257" i="5"/>
  <c r="B259" i="5" l="1"/>
  <c r="H258" i="5"/>
  <c r="A258" i="5" s="1"/>
  <c r="D258" i="5"/>
  <c r="E257" i="5"/>
  <c r="G257" i="5"/>
  <c r="F258" i="5" s="1"/>
  <c r="E258" i="5" l="1"/>
  <c r="G258" i="5"/>
  <c r="F259" i="5" s="1"/>
  <c r="B260" i="5"/>
  <c r="H259" i="5"/>
  <c r="A259" i="5" s="1"/>
  <c r="D259" i="5"/>
  <c r="B261" i="5" l="1"/>
  <c r="H260" i="5"/>
  <c r="A260" i="5" s="1"/>
  <c r="D260" i="5"/>
  <c r="E259" i="5"/>
  <c r="G259" i="5"/>
  <c r="F260" i="5" s="1"/>
  <c r="E260" i="5" l="1"/>
  <c r="G260" i="5"/>
  <c r="F261" i="5" s="1"/>
  <c r="B262" i="5"/>
  <c r="H261" i="5"/>
  <c r="A261" i="5" s="1"/>
  <c r="D261" i="5"/>
  <c r="B263" i="5" l="1"/>
  <c r="H262" i="5"/>
  <c r="A262" i="5" s="1"/>
  <c r="D262" i="5"/>
  <c r="E261" i="5"/>
  <c r="G261" i="5"/>
  <c r="F262" i="5" s="1"/>
  <c r="E262" i="5" l="1"/>
  <c r="G262" i="5"/>
  <c r="F263" i="5" s="1"/>
  <c r="B264" i="5"/>
  <c r="H263" i="5"/>
  <c r="A263" i="5" s="1"/>
  <c r="D263" i="5"/>
  <c r="B265" i="5" l="1"/>
  <c r="H264" i="5"/>
  <c r="A264" i="5" s="1"/>
  <c r="D264" i="5"/>
  <c r="E263" i="5"/>
  <c r="G263" i="5"/>
  <c r="F264" i="5" s="1"/>
  <c r="E264" i="5" l="1"/>
  <c r="G264" i="5"/>
  <c r="F265" i="5" s="1"/>
  <c r="B266" i="5"/>
  <c r="H265" i="5"/>
  <c r="A265" i="5" s="1"/>
  <c r="D265" i="5"/>
  <c r="B267" i="5" l="1"/>
  <c r="H266" i="5"/>
  <c r="A266" i="5" s="1"/>
  <c r="D266" i="5"/>
  <c r="E265" i="5"/>
  <c r="G265" i="5"/>
  <c r="F266" i="5" s="1"/>
  <c r="E266" i="5" l="1"/>
  <c r="G266" i="5"/>
  <c r="F267" i="5" s="1"/>
  <c r="B268" i="5"/>
  <c r="H267" i="5"/>
  <c r="A267" i="5" s="1"/>
  <c r="D267" i="5"/>
  <c r="B269" i="5" l="1"/>
  <c r="H268" i="5"/>
  <c r="A268" i="5" s="1"/>
  <c r="D268" i="5"/>
  <c r="E267" i="5"/>
  <c r="G267" i="5"/>
  <c r="F268" i="5" s="1"/>
  <c r="E268" i="5" l="1"/>
  <c r="G268" i="5"/>
  <c r="F269" i="5" s="1"/>
  <c r="B270" i="5"/>
  <c r="H269" i="5"/>
  <c r="A269" i="5" s="1"/>
  <c r="D269" i="5"/>
  <c r="B271" i="5" l="1"/>
  <c r="H270" i="5"/>
  <c r="A270" i="5" s="1"/>
  <c r="D270" i="5"/>
  <c r="E269" i="5"/>
  <c r="G269" i="5"/>
  <c r="F270" i="5" s="1"/>
  <c r="E270" i="5" l="1"/>
  <c r="G270" i="5"/>
  <c r="F271" i="5" s="1"/>
  <c r="B272" i="5"/>
  <c r="H271" i="5"/>
  <c r="A271" i="5" s="1"/>
  <c r="D271" i="5"/>
  <c r="B273" i="5" l="1"/>
  <c r="H272" i="5"/>
  <c r="A272" i="5" s="1"/>
  <c r="D272" i="5"/>
  <c r="E271" i="5"/>
  <c r="G271" i="5"/>
  <c r="F272" i="5" s="1"/>
  <c r="E272" i="5" l="1"/>
  <c r="G272" i="5"/>
  <c r="F273" i="5" s="1"/>
  <c r="B274" i="5"/>
  <c r="H273" i="5"/>
  <c r="A273" i="5" s="1"/>
  <c r="D273" i="5"/>
  <c r="B275" i="5" l="1"/>
  <c r="H274" i="5"/>
  <c r="A274" i="5" s="1"/>
  <c r="D274" i="5"/>
  <c r="E273" i="5"/>
  <c r="G273" i="5"/>
  <c r="F274" i="5" s="1"/>
  <c r="E274" i="5" l="1"/>
  <c r="G274" i="5"/>
  <c r="F275" i="5" s="1"/>
  <c r="B276" i="5"/>
  <c r="H275" i="5"/>
  <c r="A275" i="5" s="1"/>
  <c r="D275" i="5"/>
  <c r="B277" i="5" l="1"/>
  <c r="H276" i="5"/>
  <c r="A276" i="5" s="1"/>
  <c r="D276" i="5"/>
  <c r="E275" i="5"/>
  <c r="G275" i="5"/>
  <c r="F276" i="5" s="1"/>
  <c r="E276" i="5" l="1"/>
  <c r="G276" i="5"/>
  <c r="F277" i="5" s="1"/>
  <c r="B278" i="5"/>
  <c r="H277" i="5"/>
  <c r="A277" i="5" s="1"/>
  <c r="D277" i="5"/>
  <c r="B279" i="5" l="1"/>
  <c r="H278" i="5"/>
  <c r="A278" i="5" s="1"/>
  <c r="D278" i="5"/>
  <c r="E277" i="5"/>
  <c r="G277" i="5"/>
  <c r="F278" i="5" s="1"/>
  <c r="B280" i="5" l="1"/>
  <c r="H279" i="5"/>
  <c r="A279" i="5" s="1"/>
  <c r="D279" i="5"/>
  <c r="E278" i="5"/>
  <c r="G278" i="5"/>
  <c r="F279" i="5" s="1"/>
  <c r="B281" i="5" l="1"/>
  <c r="H280" i="5"/>
  <c r="A280" i="5" s="1"/>
  <c r="D280" i="5"/>
  <c r="E279" i="5"/>
  <c r="G279" i="5"/>
  <c r="F280" i="5" s="1"/>
  <c r="B282" i="5" l="1"/>
  <c r="H281" i="5"/>
  <c r="A281" i="5" s="1"/>
  <c r="D281" i="5"/>
  <c r="E280" i="5"/>
  <c r="G280" i="5"/>
  <c r="F281" i="5" s="1"/>
  <c r="B283" i="5" l="1"/>
  <c r="H282" i="5"/>
  <c r="A282" i="5" s="1"/>
  <c r="D282" i="5"/>
  <c r="E281" i="5"/>
  <c r="G281" i="5"/>
  <c r="F282" i="5" s="1"/>
  <c r="E282" i="5" l="1"/>
  <c r="G282" i="5"/>
  <c r="F283" i="5" s="1"/>
  <c r="B284" i="5"/>
  <c r="H283" i="5"/>
  <c r="A283" i="5" s="1"/>
  <c r="D283" i="5"/>
  <c r="B285" i="5" l="1"/>
  <c r="H284" i="5"/>
  <c r="A284" i="5" s="1"/>
  <c r="D284" i="5"/>
  <c r="E283" i="5"/>
  <c r="G283" i="5"/>
  <c r="F284" i="5" s="1"/>
  <c r="B286" i="5" l="1"/>
  <c r="H285" i="5"/>
  <c r="A285" i="5" s="1"/>
  <c r="D285" i="5"/>
  <c r="E284" i="5"/>
  <c r="G284" i="5"/>
  <c r="F285" i="5" s="1"/>
  <c r="E285" i="5" l="1"/>
  <c r="G285" i="5"/>
  <c r="F286" i="5" s="1"/>
  <c r="B287" i="5"/>
  <c r="H286" i="5"/>
  <c r="A286" i="5" s="1"/>
  <c r="D286" i="5"/>
  <c r="B288" i="5" l="1"/>
  <c r="H287" i="5"/>
  <c r="A287" i="5" s="1"/>
  <c r="D287" i="5"/>
  <c r="E286" i="5"/>
  <c r="G286" i="5"/>
  <c r="F287" i="5" s="1"/>
  <c r="B289" i="5" l="1"/>
  <c r="H288" i="5"/>
  <c r="A288" i="5" s="1"/>
  <c r="D288" i="5"/>
  <c r="E287" i="5"/>
  <c r="G287" i="5"/>
  <c r="F288" i="5" s="1"/>
  <c r="B290" i="5" l="1"/>
  <c r="H289" i="5"/>
  <c r="A289" i="5" s="1"/>
  <c r="D289" i="5"/>
  <c r="E288" i="5"/>
  <c r="G288" i="5"/>
  <c r="F289" i="5" s="1"/>
  <c r="B291" i="5" l="1"/>
  <c r="H290" i="5"/>
  <c r="A290" i="5" s="1"/>
  <c r="D290" i="5"/>
  <c r="E289" i="5"/>
  <c r="G289" i="5"/>
  <c r="F290" i="5" s="1"/>
  <c r="E290" i="5" l="1"/>
  <c r="G290" i="5"/>
  <c r="F291" i="5" s="1"/>
  <c r="B292" i="5"/>
  <c r="H291" i="5"/>
  <c r="A291" i="5" s="1"/>
  <c r="D291" i="5"/>
  <c r="B293" i="5" l="1"/>
  <c r="H292" i="5"/>
  <c r="A292" i="5" s="1"/>
  <c r="D292" i="5"/>
  <c r="E291" i="5"/>
  <c r="G291" i="5"/>
  <c r="F292" i="5" s="1"/>
  <c r="B294" i="5" l="1"/>
  <c r="H293" i="5"/>
  <c r="A293" i="5" s="1"/>
  <c r="D293" i="5"/>
  <c r="E292" i="5"/>
  <c r="G292" i="5"/>
  <c r="F293" i="5" s="1"/>
  <c r="H294" i="5" l="1"/>
  <c r="A294" i="5" s="1"/>
  <c r="B295" i="5"/>
  <c r="D294" i="5"/>
  <c r="E293" i="5"/>
  <c r="G293" i="5"/>
  <c r="F294" i="5" s="1"/>
  <c r="E294" i="5" l="1"/>
  <c r="G294" i="5"/>
  <c r="F295" i="5" s="1"/>
  <c r="B296" i="5"/>
  <c r="H295" i="5"/>
  <c r="A295" i="5" s="1"/>
  <c r="D295" i="5"/>
  <c r="B297" i="5" l="1"/>
  <c r="H296" i="5"/>
  <c r="A296" i="5" s="1"/>
  <c r="D296" i="5"/>
  <c r="E295" i="5"/>
  <c r="G295" i="5"/>
  <c r="F296" i="5" s="1"/>
  <c r="B298" i="5" l="1"/>
  <c r="H297" i="5"/>
  <c r="A297" i="5" s="1"/>
  <c r="D297" i="5"/>
  <c r="E296" i="5"/>
  <c r="G296" i="5"/>
  <c r="F297" i="5" s="1"/>
  <c r="B299" i="5" l="1"/>
  <c r="H298" i="5"/>
  <c r="A298" i="5" s="1"/>
  <c r="D298" i="5"/>
  <c r="E297" i="5"/>
  <c r="G297" i="5"/>
  <c r="F298" i="5" s="1"/>
  <c r="B300" i="5" l="1"/>
  <c r="H299" i="5"/>
  <c r="A299" i="5" s="1"/>
  <c r="D299" i="5"/>
  <c r="E298" i="5"/>
  <c r="G298" i="5"/>
  <c r="F299" i="5" s="1"/>
  <c r="B301" i="5" l="1"/>
  <c r="H300" i="5"/>
  <c r="A300" i="5" s="1"/>
  <c r="D300" i="5"/>
  <c r="E299" i="5"/>
  <c r="G299" i="5"/>
  <c r="F300" i="5" s="1"/>
  <c r="E300" i="5" l="1"/>
  <c r="G300" i="5"/>
  <c r="F301" i="5" s="1"/>
  <c r="B302" i="5"/>
  <c r="H301" i="5"/>
  <c r="A301" i="5" s="1"/>
  <c r="D301" i="5"/>
  <c r="H302" i="5" l="1"/>
  <c r="A302" i="5" s="1"/>
  <c r="B303" i="5"/>
  <c r="D302" i="5"/>
  <c r="E301" i="5"/>
  <c r="G301" i="5"/>
  <c r="F302" i="5" s="1"/>
  <c r="E302" i="5" l="1"/>
  <c r="G302" i="5"/>
  <c r="F303" i="5" s="1"/>
  <c r="B304" i="5"/>
  <c r="H303" i="5"/>
  <c r="A303" i="5" s="1"/>
  <c r="D303" i="5"/>
  <c r="H304" i="5" l="1"/>
  <c r="A304" i="5" s="1"/>
  <c r="B305" i="5"/>
  <c r="D304" i="5"/>
  <c r="E303" i="5"/>
  <c r="G303" i="5"/>
  <c r="F304" i="5" s="1"/>
  <c r="E304" i="5" l="1"/>
  <c r="G304" i="5"/>
  <c r="F305" i="5" s="1"/>
  <c r="B306" i="5"/>
  <c r="H305" i="5"/>
  <c r="A305" i="5" s="1"/>
  <c r="D305" i="5"/>
  <c r="H306" i="5" l="1"/>
  <c r="A306" i="5" s="1"/>
  <c r="B307" i="5"/>
  <c r="D306" i="5"/>
  <c r="E305" i="5"/>
  <c r="G305" i="5"/>
  <c r="F306" i="5" s="1"/>
  <c r="E306" i="5" l="1"/>
  <c r="G306" i="5"/>
  <c r="F307" i="5" s="1"/>
  <c r="B308" i="5"/>
  <c r="H307" i="5"/>
  <c r="A307" i="5" s="1"/>
  <c r="D307" i="5"/>
  <c r="H308" i="5" l="1"/>
  <c r="A308" i="5" s="1"/>
  <c r="B309" i="5"/>
  <c r="D308" i="5"/>
  <c r="E307" i="5"/>
  <c r="G307" i="5"/>
  <c r="F308" i="5" s="1"/>
  <c r="E308" i="5" l="1"/>
  <c r="G308" i="5"/>
  <c r="F309" i="5" s="1"/>
  <c r="B310" i="5"/>
  <c r="H309" i="5"/>
  <c r="A309" i="5" s="1"/>
  <c r="D309" i="5"/>
  <c r="H310" i="5" l="1"/>
  <c r="A310" i="5" s="1"/>
  <c r="B311" i="5"/>
  <c r="D310" i="5"/>
  <c r="E309" i="5"/>
  <c r="G309" i="5"/>
  <c r="F310" i="5" s="1"/>
  <c r="E310" i="5" l="1"/>
  <c r="G310" i="5"/>
  <c r="F311" i="5" s="1"/>
  <c r="B312" i="5"/>
  <c r="H311" i="5"/>
  <c r="A311" i="5" s="1"/>
  <c r="D311" i="5"/>
  <c r="H312" i="5" l="1"/>
  <c r="A312" i="5" s="1"/>
  <c r="B313" i="5"/>
  <c r="D312" i="5"/>
  <c r="E311" i="5"/>
  <c r="G311" i="5"/>
  <c r="F312" i="5" s="1"/>
  <c r="E312" i="5" l="1"/>
  <c r="G312" i="5"/>
  <c r="F313" i="5" s="1"/>
  <c r="B314" i="5"/>
  <c r="H313" i="5"/>
  <c r="A313" i="5" s="1"/>
  <c r="D313" i="5"/>
  <c r="H314" i="5" l="1"/>
  <c r="A314" i="5" s="1"/>
  <c r="B315" i="5"/>
  <c r="D314" i="5"/>
  <c r="E313" i="5"/>
  <c r="G313" i="5"/>
  <c r="F314" i="5" s="1"/>
  <c r="E314" i="5" l="1"/>
  <c r="G314" i="5"/>
  <c r="F315" i="5" s="1"/>
  <c r="B316" i="5"/>
  <c r="H315" i="5"/>
  <c r="A315" i="5" s="1"/>
  <c r="D315" i="5"/>
  <c r="H316" i="5" l="1"/>
  <c r="A316" i="5" s="1"/>
  <c r="B317" i="5"/>
  <c r="D316" i="5"/>
  <c r="E315" i="5"/>
  <c r="G315" i="5"/>
  <c r="F316" i="5" s="1"/>
  <c r="E316" i="5" l="1"/>
  <c r="G316" i="5"/>
  <c r="F317" i="5" s="1"/>
  <c r="B318" i="5"/>
  <c r="H317" i="5"/>
  <c r="A317" i="5" s="1"/>
  <c r="D317" i="5"/>
  <c r="E317" i="5" l="1"/>
  <c r="G317" i="5"/>
  <c r="F318" i="5" s="1"/>
  <c r="H318" i="5"/>
  <c r="A318" i="5" s="1"/>
  <c r="B319" i="5"/>
  <c r="D318" i="5"/>
  <c r="E318" i="5" l="1"/>
  <c r="G318" i="5"/>
  <c r="F319" i="5" s="1"/>
  <c r="B320" i="5"/>
  <c r="H319" i="5"/>
  <c r="A319" i="5" s="1"/>
  <c r="D319" i="5"/>
  <c r="H320" i="5" l="1"/>
  <c r="A320" i="5" s="1"/>
  <c r="B321" i="5"/>
  <c r="D320" i="5"/>
  <c r="E319" i="5"/>
  <c r="G319" i="5"/>
  <c r="F320" i="5" s="1"/>
  <c r="E320" i="5" l="1"/>
  <c r="G320" i="5"/>
  <c r="F321" i="5" s="1"/>
  <c r="B322" i="5"/>
  <c r="H321" i="5"/>
  <c r="A321" i="5" s="1"/>
  <c r="D321" i="5"/>
  <c r="B323" i="5" l="1"/>
  <c r="H322" i="5"/>
  <c r="A322" i="5" s="1"/>
  <c r="D322" i="5"/>
  <c r="E321" i="5"/>
  <c r="G321" i="5"/>
  <c r="F322" i="5" s="1"/>
  <c r="B324" i="5" l="1"/>
  <c r="H323" i="5"/>
  <c r="A323" i="5" s="1"/>
  <c r="D323" i="5"/>
  <c r="E322" i="5"/>
  <c r="G322" i="5"/>
  <c r="F323" i="5" s="1"/>
  <c r="E323" i="5" l="1"/>
  <c r="G323" i="5"/>
  <c r="F324" i="5" s="1"/>
  <c r="B325" i="5"/>
  <c r="H324" i="5"/>
  <c r="A324" i="5" s="1"/>
  <c r="D324" i="5"/>
  <c r="H325" i="5" l="1"/>
  <c r="A325" i="5" s="1"/>
  <c r="B326" i="5"/>
  <c r="D325" i="5"/>
  <c r="E324" i="5"/>
  <c r="G324" i="5"/>
  <c r="F325" i="5" s="1"/>
  <c r="E325" i="5" l="1"/>
  <c r="G325" i="5"/>
  <c r="F326" i="5" s="1"/>
  <c r="B327" i="5"/>
  <c r="H326" i="5"/>
  <c r="A326" i="5" s="1"/>
  <c r="D326" i="5"/>
  <c r="B328" i="5" l="1"/>
  <c r="H327" i="5"/>
  <c r="A327" i="5" s="1"/>
  <c r="D327" i="5"/>
  <c r="E326" i="5"/>
  <c r="G326" i="5"/>
  <c r="F327" i="5" s="1"/>
  <c r="B329" i="5" l="1"/>
  <c r="H328" i="5"/>
  <c r="A328" i="5" s="1"/>
  <c r="D328" i="5"/>
  <c r="E327" i="5"/>
  <c r="G327" i="5"/>
  <c r="F328" i="5" s="1"/>
  <c r="B330" i="5" l="1"/>
  <c r="H329" i="5"/>
  <c r="A329" i="5" s="1"/>
  <c r="D329" i="5"/>
  <c r="E328" i="5"/>
  <c r="G328" i="5"/>
  <c r="F329" i="5" s="1"/>
  <c r="B331" i="5" l="1"/>
  <c r="H330" i="5"/>
  <c r="A330" i="5" s="1"/>
  <c r="D330" i="5"/>
  <c r="E329" i="5"/>
  <c r="G329" i="5"/>
  <c r="F330" i="5" s="1"/>
  <c r="B332" i="5" l="1"/>
  <c r="H331" i="5"/>
  <c r="A331" i="5" s="1"/>
  <c r="D331" i="5"/>
  <c r="E330" i="5"/>
  <c r="G330" i="5"/>
  <c r="F331" i="5" s="1"/>
  <c r="E331" i="5" l="1"/>
  <c r="G331" i="5"/>
  <c r="F332" i="5" s="1"/>
  <c r="B333" i="5"/>
  <c r="H332" i="5"/>
  <c r="A332" i="5" s="1"/>
  <c r="D332" i="5"/>
  <c r="H333" i="5" l="1"/>
  <c r="A333" i="5" s="1"/>
  <c r="B334" i="5"/>
  <c r="D333" i="5"/>
  <c r="E332" i="5"/>
  <c r="G332" i="5"/>
  <c r="F333" i="5" s="1"/>
  <c r="E333" i="5" l="1"/>
  <c r="G333" i="5"/>
  <c r="F334" i="5" s="1"/>
  <c r="B335" i="5"/>
  <c r="H334" i="5"/>
  <c r="A334" i="5" s="1"/>
  <c r="D334" i="5"/>
  <c r="H335" i="5" l="1"/>
  <c r="A335" i="5" s="1"/>
  <c r="B336" i="5"/>
  <c r="D335" i="5"/>
  <c r="E334" i="5"/>
  <c r="G334" i="5"/>
  <c r="F335" i="5" s="1"/>
  <c r="E335" i="5" l="1"/>
  <c r="G335" i="5"/>
  <c r="F336" i="5" s="1"/>
  <c r="B337" i="5"/>
  <c r="H336" i="5"/>
  <c r="A336" i="5" s="1"/>
  <c r="D336" i="5"/>
  <c r="E336" i="5" l="1"/>
  <c r="G336" i="5"/>
  <c r="F337" i="5" s="1"/>
  <c r="H337" i="5"/>
  <c r="A337" i="5" s="1"/>
  <c r="B338" i="5"/>
  <c r="D337" i="5"/>
  <c r="E337" i="5" l="1"/>
  <c r="G337" i="5"/>
  <c r="F338" i="5" s="1"/>
  <c r="B339" i="5"/>
  <c r="H338" i="5"/>
  <c r="A338" i="5" s="1"/>
  <c r="D338" i="5"/>
  <c r="H339" i="5" l="1"/>
  <c r="A339" i="5" s="1"/>
  <c r="B340" i="5"/>
  <c r="D339" i="5"/>
  <c r="E338" i="5"/>
  <c r="G338" i="5"/>
  <c r="F339" i="5" s="1"/>
  <c r="E339" i="5" l="1"/>
  <c r="G339" i="5"/>
  <c r="F340" i="5" s="1"/>
  <c r="B341" i="5"/>
  <c r="H340" i="5"/>
  <c r="A340" i="5" s="1"/>
  <c r="D340" i="5"/>
  <c r="H341" i="5" l="1"/>
  <c r="A341" i="5" s="1"/>
  <c r="B342" i="5"/>
  <c r="D341" i="5"/>
  <c r="E340" i="5"/>
  <c r="G340" i="5"/>
  <c r="F341" i="5" s="1"/>
  <c r="E341" i="5" l="1"/>
  <c r="G341" i="5"/>
  <c r="F342" i="5" s="1"/>
  <c r="B343" i="5"/>
  <c r="H342" i="5"/>
  <c r="A342" i="5" s="1"/>
  <c r="D342" i="5"/>
  <c r="H343" i="5" l="1"/>
  <c r="A343" i="5" s="1"/>
  <c r="B344" i="5"/>
  <c r="D343" i="5"/>
  <c r="E342" i="5"/>
  <c r="G342" i="5"/>
  <c r="F343" i="5" s="1"/>
  <c r="E343" i="5" l="1"/>
  <c r="G343" i="5"/>
  <c r="F344" i="5" s="1"/>
  <c r="B345" i="5"/>
  <c r="H344" i="5"/>
  <c r="A344" i="5" s="1"/>
  <c r="D344" i="5"/>
  <c r="H345" i="5" l="1"/>
  <c r="A345" i="5" s="1"/>
  <c r="B346" i="5"/>
  <c r="D345" i="5"/>
  <c r="E344" i="5"/>
  <c r="G344" i="5"/>
  <c r="F345" i="5" s="1"/>
  <c r="E345" i="5" l="1"/>
  <c r="G345" i="5"/>
  <c r="F346" i="5" s="1"/>
  <c r="B347" i="5"/>
  <c r="H346" i="5"/>
  <c r="A346" i="5" s="1"/>
  <c r="D346" i="5"/>
  <c r="B348" i="5" l="1"/>
  <c r="H347" i="5"/>
  <c r="A347" i="5" s="1"/>
  <c r="D347" i="5"/>
  <c r="E346" i="5"/>
  <c r="G346" i="5"/>
  <c r="F347" i="5" s="1"/>
  <c r="B349" i="5" l="1"/>
  <c r="H348" i="5"/>
  <c r="A348" i="5" s="1"/>
  <c r="D348" i="5"/>
  <c r="E347" i="5"/>
  <c r="G347" i="5"/>
  <c r="F348" i="5" s="1"/>
  <c r="B350" i="5" l="1"/>
  <c r="H349" i="5"/>
  <c r="A349" i="5" s="1"/>
  <c r="D349" i="5"/>
  <c r="E348" i="5"/>
  <c r="G348" i="5"/>
  <c r="F349" i="5" s="1"/>
  <c r="B351" i="5" l="1"/>
  <c r="H350" i="5"/>
  <c r="A350" i="5" s="1"/>
  <c r="D350" i="5"/>
  <c r="E349" i="5"/>
  <c r="G349" i="5"/>
  <c r="F350" i="5" s="1"/>
  <c r="B352" i="5" l="1"/>
  <c r="H351" i="5"/>
  <c r="A351" i="5" s="1"/>
  <c r="D351" i="5"/>
  <c r="E350" i="5"/>
  <c r="G350" i="5"/>
  <c r="F351" i="5" s="1"/>
  <c r="B353" i="5" l="1"/>
  <c r="H352" i="5"/>
  <c r="A352" i="5" s="1"/>
  <c r="D352" i="5"/>
  <c r="E351" i="5"/>
  <c r="G351" i="5"/>
  <c r="F352" i="5" s="1"/>
  <c r="B354" i="5" l="1"/>
  <c r="H353" i="5"/>
  <c r="A353" i="5" s="1"/>
  <c r="D353" i="5"/>
  <c r="E352" i="5"/>
  <c r="G352" i="5"/>
  <c r="F353" i="5" s="1"/>
  <c r="B355" i="5" l="1"/>
  <c r="H354" i="5"/>
  <c r="A354" i="5" s="1"/>
  <c r="D354" i="5"/>
  <c r="E353" i="5"/>
  <c r="G353" i="5"/>
  <c r="F354" i="5" s="1"/>
  <c r="B356" i="5" l="1"/>
  <c r="H355" i="5"/>
  <c r="A355" i="5" s="1"/>
  <c r="D355" i="5"/>
  <c r="E354" i="5"/>
  <c r="G354" i="5"/>
  <c r="F355" i="5" s="1"/>
  <c r="B357" i="5" l="1"/>
  <c r="H356" i="5"/>
  <c r="A356" i="5" s="1"/>
  <c r="D356" i="5"/>
  <c r="E355" i="5"/>
  <c r="G355" i="5"/>
  <c r="F356" i="5" s="1"/>
  <c r="E356" i="5" l="1"/>
  <c r="G356" i="5"/>
  <c r="F357" i="5" s="1"/>
  <c r="B358" i="5"/>
  <c r="H357" i="5"/>
  <c r="A357" i="5" s="1"/>
  <c r="D357" i="5"/>
  <c r="B359" i="5" l="1"/>
  <c r="H358" i="5"/>
  <c r="A358" i="5" s="1"/>
  <c r="D358" i="5"/>
  <c r="E357" i="5"/>
  <c r="G357" i="5"/>
  <c r="F358" i="5" s="1"/>
  <c r="E358" i="5" l="1"/>
  <c r="G358" i="5"/>
  <c r="F359" i="5" s="1"/>
  <c r="B360" i="5"/>
  <c r="H359" i="5"/>
  <c r="A359" i="5" s="1"/>
  <c r="D359" i="5"/>
  <c r="B361" i="5" l="1"/>
  <c r="H360" i="5"/>
  <c r="A360" i="5" s="1"/>
  <c r="D360" i="5"/>
  <c r="E359" i="5"/>
  <c r="G359" i="5"/>
  <c r="F360" i="5" s="1"/>
  <c r="E360" i="5" l="1"/>
  <c r="G360" i="5"/>
  <c r="F361" i="5" s="1"/>
  <c r="B362" i="5"/>
  <c r="H361" i="5"/>
  <c r="A361" i="5" s="1"/>
  <c r="D361" i="5"/>
  <c r="B363" i="5" l="1"/>
  <c r="H362" i="5"/>
  <c r="A362" i="5" s="1"/>
  <c r="D362" i="5"/>
  <c r="E361" i="5"/>
  <c r="G361" i="5"/>
  <c r="F362" i="5" s="1"/>
  <c r="E362" i="5" l="1"/>
  <c r="G362" i="5"/>
  <c r="F363" i="5" s="1"/>
  <c r="B364" i="5"/>
  <c r="H363" i="5"/>
  <c r="A363" i="5" s="1"/>
  <c r="D363" i="5"/>
  <c r="B365" i="5" l="1"/>
  <c r="H364" i="5"/>
  <c r="A364" i="5" s="1"/>
  <c r="D364" i="5"/>
  <c r="E363" i="5"/>
  <c r="G363" i="5"/>
  <c r="F364" i="5" s="1"/>
  <c r="E364" i="5" l="1"/>
  <c r="G364" i="5"/>
  <c r="F365" i="5" s="1"/>
  <c r="B366" i="5"/>
  <c r="H365" i="5"/>
  <c r="A365" i="5" s="1"/>
  <c r="D365" i="5"/>
  <c r="B367" i="5" l="1"/>
  <c r="H366" i="5"/>
  <c r="A366" i="5" s="1"/>
  <c r="D366" i="5"/>
  <c r="E365" i="5"/>
  <c r="G365" i="5"/>
  <c r="F366" i="5" s="1"/>
  <c r="E366" i="5" l="1"/>
  <c r="G366" i="5"/>
  <c r="F367" i="5" s="1"/>
  <c r="B368" i="5"/>
  <c r="H367" i="5"/>
  <c r="A367" i="5" s="1"/>
  <c r="D367" i="5"/>
  <c r="E367" i="5" l="1"/>
  <c r="G367" i="5"/>
  <c r="F368" i="5" s="1"/>
  <c r="B369" i="5"/>
  <c r="H368" i="5"/>
  <c r="A368" i="5" s="1"/>
  <c r="D368" i="5"/>
  <c r="B370" i="5" l="1"/>
  <c r="H369" i="5"/>
  <c r="A369" i="5" s="1"/>
  <c r="D369" i="5"/>
  <c r="E368" i="5"/>
  <c r="G368" i="5"/>
  <c r="F369" i="5" s="1"/>
  <c r="B371" i="5" l="1"/>
  <c r="H370" i="5"/>
  <c r="A370" i="5" s="1"/>
  <c r="D370" i="5"/>
  <c r="E369" i="5"/>
  <c r="G369" i="5"/>
  <c r="F370" i="5" s="1"/>
  <c r="E370" i="5" l="1"/>
  <c r="G370" i="5"/>
  <c r="F371" i="5" s="1"/>
  <c r="B372" i="5"/>
  <c r="H371" i="5"/>
  <c r="A371" i="5" s="1"/>
  <c r="D371" i="5"/>
  <c r="E371" i="5" l="1"/>
  <c r="G371" i="5"/>
  <c r="F372" i="5" s="1"/>
  <c r="B373" i="5"/>
  <c r="H372" i="5"/>
  <c r="A372" i="5" s="1"/>
  <c r="D372" i="5"/>
  <c r="B374" i="5" l="1"/>
  <c r="H373" i="5"/>
  <c r="A373" i="5" s="1"/>
  <c r="D373" i="5"/>
  <c r="E372" i="5"/>
  <c r="G372" i="5"/>
  <c r="F373" i="5" s="1"/>
  <c r="E373" i="5" l="1"/>
  <c r="G373" i="5"/>
  <c r="F374" i="5" s="1"/>
  <c r="B375" i="5"/>
  <c r="H374" i="5"/>
  <c r="A374" i="5" s="1"/>
  <c r="D374" i="5"/>
  <c r="B376" i="5" l="1"/>
  <c r="H375" i="5"/>
  <c r="A375" i="5" s="1"/>
  <c r="D375" i="5"/>
  <c r="E374" i="5"/>
  <c r="G374" i="5"/>
  <c r="F375" i="5" s="1"/>
  <c r="B377" i="5" l="1"/>
  <c r="H376" i="5"/>
  <c r="A376" i="5" s="1"/>
  <c r="D376" i="5"/>
  <c r="E375" i="5"/>
  <c r="G375" i="5"/>
  <c r="F376" i="5" s="1"/>
  <c r="E376" i="5" l="1"/>
  <c r="G376" i="5"/>
  <c r="F377" i="5" s="1"/>
  <c r="B378" i="5"/>
  <c r="H377" i="5"/>
  <c r="A377" i="5" s="1"/>
  <c r="D377" i="5"/>
  <c r="H378" i="5" l="1"/>
  <c r="D378" i="5"/>
  <c r="E377" i="5"/>
  <c r="G377" i="5"/>
  <c r="F378" i="5" s="1"/>
  <c r="A378" i="5" l="1"/>
  <c r="E16" i="5"/>
  <c r="C30" i="6"/>
  <c r="C43" i="4" s="1"/>
  <c r="I43" i="4" s="1"/>
  <c r="I48" i="4" s="1"/>
  <c r="I50" i="4" s="1"/>
  <c r="E378" i="5"/>
  <c r="G378" i="5"/>
  <c r="E8" i="3"/>
  <c r="E17" i="3" s="1"/>
  <c r="E70" i="3" s="1"/>
  <c r="E15" i="5" l="1"/>
  <c r="D6" i="1" s="1"/>
  <c r="D11" i="1" s="1"/>
  <c r="C48" i="4"/>
  <c r="C50" i="4" s="1"/>
  <c r="C59" i="4" s="1"/>
  <c r="G43" i="4"/>
  <c r="G48" i="4" s="1"/>
  <c r="G50" i="4" s="1"/>
  <c r="G59" i="4" s="1"/>
  <c r="H59" i="4" s="1"/>
  <c r="I59" i="4" s="1"/>
  <c r="J59" i="4" s="1"/>
  <c r="K59" i="4" s="1"/>
  <c r="L59" i="4" s="1"/>
  <c r="M59" i="4" s="1"/>
  <c r="N59" i="4" s="1"/>
  <c r="O59" i="4" s="1"/>
  <c r="P59" i="4" s="1"/>
  <c r="Q59" i="4" s="1"/>
  <c r="R59" i="4" s="1"/>
  <c r="S59" i="4" s="1"/>
  <c r="T59" i="4" s="1"/>
  <c r="U59" i="4" s="1"/>
  <c r="V59" i="4" s="1"/>
  <c r="W59" i="4" s="1"/>
  <c r="X59" i="4" s="1"/>
  <c r="E15" i="1" l="1"/>
  <c r="E16" i="1"/>
  <c r="E14" i="1"/>
  <c r="C41" i="6" s="1"/>
</calcChain>
</file>

<file path=xl/sharedStrings.xml><?xml version="1.0" encoding="utf-8"?>
<sst xmlns="http://schemas.openxmlformats.org/spreadsheetml/2006/main" count="346" uniqueCount="250">
  <si>
    <t>Dues</t>
  </si>
  <si>
    <t>Other</t>
  </si>
  <si>
    <t>TOTAL INCOME</t>
  </si>
  <si>
    <t>Utilities</t>
  </si>
  <si>
    <t>Insurance</t>
  </si>
  <si>
    <t>RE Taxes</t>
  </si>
  <si>
    <t>Repair &amp; Mtce</t>
  </si>
  <si>
    <t>National Dues</t>
  </si>
  <si>
    <t>TOTAL EXPENSES</t>
  </si>
  <si>
    <t>Address:</t>
  </si>
  <si>
    <t>Contact Name/#:</t>
  </si>
  <si>
    <t>Estimated Construction Sources &amp; Uses</t>
  </si>
  <si>
    <t>Fundraising</t>
  </si>
  <si>
    <t>TOTAL SOURCES</t>
  </si>
  <si>
    <t>TOTAL</t>
  </si>
  <si>
    <t>Rate</t>
  </si>
  <si>
    <t xml:space="preserve">Other - </t>
  </si>
  <si>
    <t>USES</t>
  </si>
  <si>
    <t>SOURCES</t>
  </si>
  <si>
    <t>CUMULATIVE BALANCE</t>
  </si>
  <si>
    <t>Notes</t>
  </si>
  <si>
    <t>Permits</t>
  </si>
  <si>
    <t>Architect &amp; Engineer</t>
  </si>
  <si>
    <t>Legal</t>
  </si>
  <si>
    <t>Fundraising assistance</t>
  </si>
  <si>
    <t>Project Management</t>
  </si>
  <si>
    <t>SOURCES OVER (UNDER) USES</t>
  </si>
  <si>
    <t>INCOME</t>
  </si>
  <si>
    <t>EXPENSES</t>
  </si>
  <si>
    <t>NET OPERATING INCOME</t>
  </si>
  <si>
    <t>Cap Rate</t>
  </si>
  <si>
    <t>Capitalized Value</t>
  </si>
  <si>
    <t>Assessed Market Value</t>
  </si>
  <si>
    <t>Parcel Sq. Ft.</t>
  </si>
  <si>
    <t>PID #:</t>
  </si>
  <si>
    <t>Tax Address:</t>
  </si>
  <si>
    <t>AMV/Sq. Ft.</t>
  </si>
  <si>
    <t>Other Loan</t>
  </si>
  <si>
    <t>Beds/Rent</t>
  </si>
  <si>
    <t xml:space="preserve">Management </t>
  </si>
  <si>
    <t>Term (yrs)</t>
  </si>
  <si>
    <t>Amort y/n</t>
  </si>
  <si>
    <t>no</t>
  </si>
  <si>
    <t>Contingency</t>
  </si>
  <si>
    <t>Annual Pmt</t>
  </si>
  <si>
    <t xml:space="preserve"> Additions</t>
  </si>
  <si>
    <t>PROJECTED CASH FLOW</t>
  </si>
  <si>
    <t>CAPITALIZED VALUE</t>
  </si>
  <si>
    <t>$/SF</t>
  </si>
  <si>
    <t>Appraiser:</t>
  </si>
  <si>
    <t>Date of Appraisal:</t>
  </si>
  <si>
    <t>Appraised Value:</t>
  </si>
  <si>
    <t>Parcel Sq. Ft.:</t>
  </si>
  <si>
    <t>TOTAL DEBT</t>
  </si>
  <si>
    <t>LTV (90% max)</t>
  </si>
  <si>
    <t>Inflation</t>
  </si>
  <si>
    <t>Safe Housing for Greek Chapter Students Improvement Fund</t>
  </si>
  <si>
    <t>SHGCSI Greek Loan Program</t>
  </si>
  <si>
    <t>Subtotal Project  Costs</t>
  </si>
  <si>
    <t>Subtotal Hard costs</t>
  </si>
  <si>
    <t>Subtotal Soft Costs</t>
  </si>
  <si>
    <t>of project costs before contingency</t>
  </si>
  <si>
    <t>Estimated</t>
  </si>
  <si>
    <t>Mechanical</t>
  </si>
  <si>
    <t>Electrical</t>
  </si>
  <si>
    <t>Stuctural (Interior or exterior)</t>
  </si>
  <si>
    <t>Lighting</t>
  </si>
  <si>
    <t xml:space="preserve">Doors </t>
  </si>
  <si>
    <t>Windows</t>
  </si>
  <si>
    <t>Sprinklers</t>
  </si>
  <si>
    <t>Funtional or code upgrades - Kitchen</t>
  </si>
  <si>
    <t>Functional or code upgrades - Bathroom</t>
  </si>
  <si>
    <t>Historic structure</t>
  </si>
  <si>
    <t>-   Access Control</t>
  </si>
  <si>
    <t>-   Cameras</t>
  </si>
  <si>
    <t>-   Other Security</t>
  </si>
  <si>
    <t>ADA improvements</t>
  </si>
  <si>
    <t>Code compliance</t>
  </si>
  <si>
    <t xml:space="preserve">Security Systems </t>
  </si>
  <si>
    <t>Closing Fee</t>
  </si>
  <si>
    <t>Title Insurance</t>
  </si>
  <si>
    <t xml:space="preserve">Mortgage Priority &amp; Recording </t>
  </si>
  <si>
    <t>Contingency (Hard &amp; Soft Costs)</t>
  </si>
  <si>
    <t>set fee</t>
  </si>
  <si>
    <t>Mortgage Registration Tax</t>
  </si>
  <si>
    <t>TOTAL USES</t>
  </si>
  <si>
    <t xml:space="preserve">Cash </t>
  </si>
  <si>
    <t>National Organization - Loan</t>
  </si>
  <si>
    <t>National Organization - Grant</t>
  </si>
  <si>
    <t>Status: Committed vs. Estimated</t>
  </si>
  <si>
    <t>Non-Project Fundraising</t>
  </si>
  <si>
    <t>Non-Project National Organization</t>
  </si>
  <si>
    <t>Yrs</t>
  </si>
  <si>
    <t>Accounts Receivable</t>
  </si>
  <si>
    <t>Income Stmt (annualized) for CYE :</t>
  </si>
  <si>
    <t>TOTAL ADJUSTMENTS TO CASH</t>
  </si>
  <si>
    <t>ADJUSTMENTS TO CASH</t>
  </si>
  <si>
    <t>Principal Amount</t>
  </si>
  <si>
    <t>Term (years)</t>
  </si>
  <si>
    <t>/months</t>
  </si>
  <si>
    <t>Annual Rate</t>
  </si>
  <si>
    <t>/monthly APR</t>
  </si>
  <si>
    <t>Maturity</t>
  </si>
  <si>
    <t>MONTH</t>
  </si>
  <si>
    <t>Principal Pd</t>
  </si>
  <si>
    <t>Interest Pd</t>
  </si>
  <si>
    <t>Total Payment</t>
  </si>
  <si>
    <t>Rem'g Balance</t>
  </si>
  <si>
    <t>on</t>
  </si>
  <si>
    <t>Annual Payment</t>
  </si>
  <si>
    <t>Amount</t>
  </si>
  <si>
    <t>Address</t>
  </si>
  <si>
    <t>Contact Name/#</t>
  </si>
  <si>
    <t>Closing Date (proposed)</t>
  </si>
  <si>
    <t>Amortization Term (yrs)</t>
  </si>
  <si>
    <t>Monthly Payment</t>
  </si>
  <si>
    <t>SHGCSI Greek Loan</t>
  </si>
  <si>
    <t>Proposed closing SHGCSI</t>
  </si>
  <si>
    <t>Approx Rem'g Balance at Closing</t>
  </si>
  <si>
    <t xml:space="preserve">Annual  </t>
  </si>
  <si>
    <t>SHGCSI Loan (Requested)</t>
  </si>
  <si>
    <t>Year</t>
  </si>
  <si>
    <t>Date of Appraisal (must be within 6 mos)</t>
  </si>
  <si>
    <t>(Closing)</t>
  </si>
  <si>
    <t>BORROWER</t>
  </si>
  <si>
    <t xml:space="preserve">Chapter </t>
  </si>
  <si>
    <t>Chapter:</t>
  </si>
  <si>
    <t>Original Loan Date</t>
  </si>
  <si>
    <t>Original Date of Loan</t>
  </si>
  <si>
    <t>Balloon date (if any)</t>
  </si>
  <si>
    <t>Balloon Date</t>
  </si>
  <si>
    <t>Assessed Value</t>
  </si>
  <si>
    <t>Appraised Value</t>
  </si>
  <si>
    <t>DCR</t>
  </si>
  <si>
    <t>SHGCSI - ADS</t>
  </si>
  <si>
    <t>VALUATIONS</t>
  </si>
  <si>
    <t>APPRAISED VALUE (from MAI designated Appraiser)</t>
  </si>
  <si>
    <t>ASSESSED VALUE (from Property Tax Statement)</t>
  </si>
  <si>
    <t>Own or Lease?</t>
  </si>
  <si>
    <t>Legal name of owner</t>
  </si>
  <si>
    <t>Draws over 3 @$300/each</t>
  </si>
  <si>
    <t>Title Company Closing Fee</t>
  </si>
  <si>
    <t>3 Draws</t>
  </si>
  <si>
    <t>UMFREA Fee</t>
  </si>
  <si>
    <t>Amortization Schedule:</t>
  </si>
  <si>
    <t>per $1,000 of mortgage</t>
  </si>
  <si>
    <t xml:space="preserve">recording fees @$75/document (assume 4 docs) and $200 site pictures to prove priority of title </t>
  </si>
  <si>
    <t>Title Premium</t>
  </si>
  <si>
    <t>Title Search/Commitment</t>
  </si>
  <si>
    <t>time based fee, estimate $700 max</t>
  </si>
  <si>
    <t xml:space="preserve">Suggest using 3 - 5% </t>
  </si>
  <si>
    <t>Rate (150 bps over T-bill)*</t>
  </si>
  <si>
    <t>Committed or estimated</t>
  </si>
  <si>
    <t>Term</t>
  </si>
  <si>
    <t>Energy Management  Systems</t>
  </si>
  <si>
    <t>Continues (# of years)</t>
  </si>
  <si>
    <t>Annual   Inflation</t>
  </si>
  <si>
    <t>CASH ADJUSTMENTS</t>
  </si>
  <si>
    <t>Rem'g Term (yrs)</t>
  </si>
  <si>
    <t xml:space="preserve">Additions in next Year </t>
  </si>
  <si>
    <t>BORROWER &amp; MORTGAGE INFORMATION</t>
  </si>
  <si>
    <t>PROJECT BUDGET</t>
  </si>
  <si>
    <t>BORROWER CASH FLOW</t>
  </si>
  <si>
    <t>if the project construction duration is longer than 3 mos, 1 additional draw added for each adtl month</t>
  </si>
  <si>
    <t xml:space="preserve">Contingency % </t>
  </si>
  <si>
    <t>Typically 3-5%</t>
  </si>
  <si>
    <t>Energy Management Systems</t>
  </si>
  <si>
    <t>Funtional or code - Kitchen</t>
  </si>
  <si>
    <t>Functional or code - Bathroom</t>
  </si>
  <si>
    <t>Starts with Income Statement year:</t>
  </si>
  <si>
    <t>How long will the project take?</t>
  </si>
  <si>
    <t>Date application completed:</t>
  </si>
  <si>
    <t>Completed by:</t>
  </si>
  <si>
    <t>e-mail:</t>
  </si>
  <si>
    <t>Phone:</t>
  </si>
  <si>
    <t>(612) 623-3634</t>
  </si>
  <si>
    <t>info@umfrea.org</t>
  </si>
  <si>
    <t>EXISTING 1st MORTGAGE LOAN (leave blank if none)</t>
  </si>
  <si>
    <t>Estim. # of construction mos:</t>
  </si>
  <si>
    <t xml:space="preserve">SHGCSI Loan </t>
  </si>
  <si>
    <t>TOTAL CASH ADJUSTMENTS</t>
  </si>
  <si>
    <t xml:space="preserve">Original Term (years) </t>
  </si>
  <si>
    <t>(same yr as proposed closing date)</t>
  </si>
  <si>
    <t>ANNUAL DEBT</t>
  </si>
  <si>
    <t>TOTAL ANNUAL DEBT SERVICE</t>
  </si>
  <si>
    <t>Net Operating Income (without interest exp.)</t>
  </si>
  <si>
    <t>Net Operating Income (w/out interest exp.)</t>
  </si>
  <si>
    <t>Application Data Entry</t>
  </si>
  <si>
    <t>ASSESSED VALUATION (submit copy of Property Tax Statement)</t>
  </si>
  <si>
    <t>APPRAISED VALUATION if available (submit copy of appraisal)</t>
  </si>
  <si>
    <t>UNIVERSITY OF MINNESOTA FOUNDATION REAL ESTATE ADVISORS</t>
  </si>
  <si>
    <t>SAFE HOUSING FOR GREEK CHAPTER STUDENTS IMPROVEMENT FUND</t>
  </si>
  <si>
    <t>APPLICATION FOR LOAN</t>
  </si>
  <si>
    <t>Applicant:</t>
  </si>
  <si>
    <t>Mailing Address:</t>
  </si>
  <si>
    <t>Property Address (if other than above):</t>
  </si>
  <si>
    <t>Contact Name:</t>
  </si>
  <si>
    <t>Phone Number:</t>
  </si>
  <si>
    <t>Amount of Loan Request (not to exceed $300,000):</t>
  </si>
  <si>
    <t>Period of Repayment:</t>
  </si>
  <si>
    <t xml:space="preserve"> 5 years</t>
  </si>
  <si>
    <t xml:space="preserve"> 10 years</t>
  </si>
  <si>
    <t xml:space="preserve"> 15 years</t>
  </si>
  <si>
    <t>Signature of Authorized Officer of Applicant:</t>
  </si>
  <si>
    <t>Title:</t>
  </si>
  <si>
    <t>Date:</t>
  </si>
  <si>
    <t>Required Application Submissions:</t>
  </si>
  <si>
    <t>----------------------------------------------------</t>
  </si>
  <si>
    <t>Return Completed Application and Required Submissions to:</t>
  </si>
  <si>
    <t>University of Minnesota Foundation Real Estate Advisors</t>
  </si>
  <si>
    <t>500 McNamara Alumni Center</t>
  </si>
  <si>
    <t>200 Oak Street SE</t>
  </si>
  <si>
    <t>Minneapolis, MN   55455-2010</t>
  </si>
  <si>
    <t>o</t>
  </si>
  <si>
    <t>Printed Name:</t>
  </si>
  <si>
    <t>Balance Sheet (current period)</t>
  </si>
  <si>
    <t>Income Statement (current period)</t>
  </si>
  <si>
    <t>Brief description of proposed improvements</t>
  </si>
  <si>
    <t xml:space="preserve">Scoping letter and estimate prepared by architect or contractor </t>
  </si>
  <si>
    <t xml:space="preserve">Copy of property tax statement </t>
  </si>
  <si>
    <t>Copy of appraisal (if being used to determine value)</t>
  </si>
  <si>
    <t>Appraisal reliance letter (if using an appraisal to determine value)</t>
  </si>
  <si>
    <t>Chapter corporation lease (if the property owner is owned by a different entity or person)</t>
  </si>
  <si>
    <t xml:space="preserve">Environmental questionnaire </t>
  </si>
  <si>
    <t xml:space="preserve">  E-mail :</t>
  </si>
  <si>
    <t xml:space="preserve">INSTRUCTIONS:  Complete all of the yellow boxes on the application page and this data entry page.  If you are entering the data by hand, submit just the application and application data entry pages.  If you are entering the data in Excel, all other tabs will auto-complete based on the data you put into the yellow cells on this page.  To submit the application electronically, send to info@umfrea.org.  To submit the application in hard copy, send/deliver to UMFREA, 500 McNamara Alumni Center, 200 Oak Street SE, Minneapolis, MN 55455.      </t>
  </si>
  <si>
    <t>NET INCOME</t>
  </si>
  <si>
    <t xml:space="preserve">Applicant hereby authorizes University of Minnesota Foundation – Dinnaken Housing, LLC, a Minnesota limited liability company d/b/a University of Minnesota Foundation Real Estate Advisors (“Lender”) and its affiliates and their respective contractors, representatives, employees, agents, designees, successors and assigns access to the property to inspect, investigate, survey and test the property for purposes of evaluating the application and proposed collateral for the loan.  Applicant agrees to cooperate with all such inspections, investigations, surveys and tests.  Acceptance of the application does not guarantee closing.  The application remains subject to underwriting and approval by Lender. Applicant is responsible for title costs and other third party charges incurred by Lender if closing does not occur.  Lender reserves the right to approve or reject this application, in its discretion. Applicant or authorized person signing below on behalf of Applicant certifies that this application and all required submissions are true, accurate and complete to the best of the Applicant’s or authorized person’s knowledge.  </t>
  </si>
  <si>
    <t>LTV CALCULATION (at closing)</t>
  </si>
  <si>
    <t>Amount Due at Balloon</t>
  </si>
  <si>
    <t>SHGCSI CLOSING COSTS</t>
  </si>
  <si>
    <t>Subtotal SHGCSI Closing Costs (Estimated)</t>
  </si>
  <si>
    <t>1st Loan - Balloon</t>
  </si>
  <si>
    <t xml:space="preserve">EXPENSES </t>
  </si>
  <si>
    <t>ANNUAL DEBT SERVICE</t>
  </si>
  <si>
    <t>Balance due at Maturity/Balloon</t>
  </si>
  <si>
    <t>Application Data Entry form which includes an estimate of project sources and uses (incl. contingency funds)</t>
  </si>
  <si>
    <t xml:space="preserve">Other -  </t>
  </si>
  <si>
    <t>Management  &amp; Admin Costs</t>
  </si>
  <si>
    <t>Income Stmt (annualized):</t>
  </si>
  <si>
    <t>Info based on Fiscal year end month of:</t>
  </si>
  <si>
    <r>
      <t xml:space="preserve">Lender </t>
    </r>
    <r>
      <rPr>
        <b/>
        <i/>
        <sz val="10"/>
        <color theme="1"/>
        <rFont val="Calibri"/>
        <family val="2"/>
        <scheme val="minor"/>
      </rPr>
      <t>(leave blank if none)</t>
    </r>
  </si>
  <si>
    <t>Is an appraisal needed?</t>
  </si>
  <si>
    <t xml:space="preserve"> If an appraisal is needed to determine value, it must be within 6 mos of the </t>
  </si>
  <si>
    <r>
      <t xml:space="preserve"> closing date and must be from an MAI designated appraiser.  </t>
    </r>
    <r>
      <rPr>
        <b/>
        <i/>
        <sz val="10"/>
        <color theme="1"/>
        <rFont val="Calibri"/>
        <family val="2"/>
        <scheme val="minor"/>
      </rPr>
      <t>If appraisal needed,</t>
    </r>
  </si>
  <si>
    <t>is an update letter required?:</t>
  </si>
  <si>
    <t>T-Bill rates:</t>
  </si>
  <si>
    <t>(*)</t>
  </si>
  <si>
    <r>
      <t xml:space="preserve">Rates are 150 bps over the corresponding Treasury Bill (use the 20 year T-bill to price a 15 year loan).  T-Bill rates can be found at </t>
    </r>
    <r>
      <rPr>
        <b/>
        <i/>
        <sz val="10"/>
        <color theme="1"/>
        <rFont val="Calibri"/>
        <family val="2"/>
        <scheme val="minor"/>
      </rPr>
      <t xml:space="preserve">http://www.treasury.gov/resource-center/data-chart-center/interest-rates/Pages/TextView.aspx?data=yield </t>
    </r>
    <r>
      <rPr>
        <sz val="10"/>
        <color theme="1"/>
        <rFont val="Calibri"/>
        <family val="2"/>
        <scheme val="minor"/>
      </rPr>
      <t>or contact UMFREA for a rate quote.  Rates are subject to change until a rate lock letter is signed by Borrower and Lender.</t>
    </r>
  </si>
  <si>
    <t>For questions about completing this application, or to receive a rate quote, contact UMFREA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</si>
</sst>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
    <numFmt numFmtId="167" formatCode="[$-409]mmm\-yy;@"/>
    <numFmt numFmtId="168" formatCode="&quot;$&quot;#,##0"/>
  </numFmts>
  <fonts count="25">
    <font>
      <sz val="11"/>
      <color theme="1"/>
      <name val="Calibri"/>
      <family val="2"/>
      <scheme val="minor"/>
    </font>
    <font>
      <sz val="11"/>
      <color theme="1"/>
      <name val="Calibri"/>
      <family val="2"/>
      <scheme val="minor"/>
    </font>
    <font>
      <u/>
      <sz val="11"/>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u val="singleAccounting"/>
      <sz val="11"/>
      <color theme="1"/>
      <name val="Calibri"/>
      <family val="2"/>
      <scheme val="minor"/>
    </font>
    <font>
      <sz val="11"/>
      <color theme="1"/>
      <name val="Calibri"/>
      <family val="2"/>
    </font>
    <font>
      <b/>
      <sz val="11"/>
      <color theme="1"/>
      <name val="Calibri"/>
      <family val="2"/>
      <scheme val="minor"/>
    </font>
    <font>
      <b/>
      <sz val="9"/>
      <color theme="1"/>
      <name val="Calibri"/>
      <family val="2"/>
      <scheme val="minor"/>
    </font>
    <font>
      <u/>
      <sz val="9"/>
      <color theme="1"/>
      <name val="Calibri"/>
      <family val="2"/>
      <scheme val="minor"/>
    </font>
    <font>
      <b/>
      <u/>
      <sz val="11"/>
      <color theme="1"/>
      <name val="Calibri"/>
      <family val="2"/>
      <scheme val="minor"/>
    </font>
    <font>
      <u/>
      <sz val="11"/>
      <color theme="10"/>
      <name val="Calibri"/>
      <family val="2"/>
      <scheme val="minor"/>
    </font>
    <font>
      <sz val="11"/>
      <color theme="1"/>
      <name val="Wingdings"/>
      <charset val="2"/>
    </font>
    <font>
      <sz val="11"/>
      <color theme="1"/>
      <name val="Calibri  "/>
    </font>
    <font>
      <b/>
      <sz val="11"/>
      <color theme="1"/>
      <name val="Calibri  "/>
    </font>
    <font>
      <i/>
      <sz val="11"/>
      <color theme="1"/>
      <name val="Calibri  "/>
    </font>
    <font>
      <b/>
      <sz val="10"/>
      <color theme="1"/>
      <name val="Calibri"/>
      <family val="2"/>
      <scheme val="minor"/>
    </font>
    <font>
      <sz val="10"/>
      <color theme="1"/>
      <name val="Calibri"/>
      <family val="2"/>
      <scheme val="minor"/>
    </font>
    <font>
      <b/>
      <sz val="10"/>
      <color theme="0"/>
      <name val="Calibri"/>
      <family val="2"/>
      <scheme val="minor"/>
    </font>
    <font>
      <u/>
      <sz val="10"/>
      <color theme="1"/>
      <name val="Calibri"/>
      <family val="2"/>
      <scheme val="minor"/>
    </font>
    <font>
      <sz val="10"/>
      <color theme="1"/>
      <name val="Calibri"/>
      <family val="2"/>
    </font>
    <font>
      <i/>
      <sz val="10"/>
      <color theme="1"/>
      <name val="Calibri"/>
      <family val="2"/>
      <scheme val="minor"/>
    </font>
    <font>
      <b/>
      <i/>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1"/>
        <bgColor indexed="64"/>
      </patternFill>
    </fill>
    <fill>
      <patternFill patternType="solid">
        <fgColor rgb="FFFFFF99"/>
        <bgColor indexed="64"/>
      </patternFill>
    </fill>
    <fill>
      <patternFill patternType="solid">
        <fgColor theme="2" tint="-9.9978637043366805E-2"/>
        <bgColor indexed="64"/>
      </patternFill>
    </fill>
  </fills>
  <borders count="26">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308">
    <xf numFmtId="0" fontId="0" fillId="0" borderId="0" xfId="0"/>
    <xf numFmtId="44" fontId="0" fillId="0" borderId="0" xfId="2" applyFont="1"/>
    <xf numFmtId="164" fontId="0" fillId="0" borderId="0" xfId="2" applyNumberFormat="1" applyFont="1"/>
    <xf numFmtId="0" fontId="0" fillId="3" borderId="0" xfId="0" applyFill="1"/>
    <xf numFmtId="0" fontId="0" fillId="4" borderId="0" xfId="0" applyFill="1"/>
    <xf numFmtId="0" fontId="0" fillId="6" borderId="0" xfId="0" applyFill="1"/>
    <xf numFmtId="10" fontId="0" fillId="0" borderId="0" xfId="3" applyNumberFormat="1" applyFont="1"/>
    <xf numFmtId="10" fontId="0" fillId="0" borderId="0" xfId="3" applyNumberFormat="1" applyFont="1" applyAlignment="1">
      <alignment horizontal="right"/>
    </xf>
    <xf numFmtId="10" fontId="0" fillId="6" borderId="0" xfId="3" applyNumberFormat="1" applyFont="1" applyFill="1"/>
    <xf numFmtId="10" fontId="0" fillId="4" borderId="0" xfId="3" applyNumberFormat="1" applyFont="1" applyFill="1"/>
    <xf numFmtId="10" fontId="0" fillId="3" borderId="0" xfId="3" applyNumberFormat="1" applyFont="1" applyFill="1"/>
    <xf numFmtId="44" fontId="0" fillId="0" borderId="0" xfId="2" applyFont="1" applyAlignment="1">
      <alignment horizontal="right"/>
    </xf>
    <xf numFmtId="44" fontId="0" fillId="6" borderId="0" xfId="2" applyFont="1" applyFill="1"/>
    <xf numFmtId="44" fontId="0" fillId="4" borderId="0" xfId="2" applyFont="1" applyFill="1"/>
    <xf numFmtId="44" fontId="0" fillId="3" borderId="0" xfId="2" applyFont="1" applyFill="1"/>
    <xf numFmtId="0" fontId="0" fillId="0" borderId="0" xfId="0" applyAlignment="1">
      <alignment horizontal="center"/>
    </xf>
    <xf numFmtId="0" fontId="0" fillId="6" borderId="0" xfId="0" applyFill="1" applyAlignment="1">
      <alignment horizontal="center"/>
    </xf>
    <xf numFmtId="0" fontId="2" fillId="0" borderId="0" xfId="0" applyFont="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3" borderId="0" xfId="0" applyFill="1" applyBorder="1" applyAlignment="1">
      <alignment horizontal="center"/>
    </xf>
    <xf numFmtId="8" fontId="0" fillId="0" borderId="0" xfId="0" applyNumberFormat="1"/>
    <xf numFmtId="164" fontId="0" fillId="0" borderId="0" xfId="2" applyNumberFormat="1" applyFont="1" applyAlignment="1">
      <alignment horizontal="right"/>
    </xf>
    <xf numFmtId="164" fontId="0" fillId="6" borderId="0" xfId="2" applyNumberFormat="1" applyFont="1" applyFill="1"/>
    <xf numFmtId="164" fontId="0" fillId="4" borderId="0" xfId="2" applyNumberFormat="1" applyFont="1" applyFill="1"/>
    <xf numFmtId="0" fontId="3" fillId="0" borderId="0" xfId="0" applyFont="1"/>
    <xf numFmtId="10" fontId="3" fillId="0" borderId="0" xfId="3" applyNumberFormat="1" applyFont="1"/>
    <xf numFmtId="165" fontId="3" fillId="0" borderId="0" xfId="1" applyNumberFormat="1" applyFont="1"/>
    <xf numFmtId="10" fontId="3" fillId="0" borderId="0" xfId="3" applyNumberFormat="1" applyFont="1" applyAlignment="1">
      <alignment horizontal="right" wrapText="1"/>
    </xf>
    <xf numFmtId="0" fontId="3" fillId="0" borderId="0" xfId="0" applyNumberFormat="1" applyFont="1"/>
    <xf numFmtId="10" fontId="3" fillId="0" borderId="2" xfId="3" applyNumberFormat="1" applyFont="1" applyBorder="1"/>
    <xf numFmtId="165" fontId="3" fillId="0" borderId="0" xfId="0" applyNumberFormat="1" applyFont="1"/>
    <xf numFmtId="165" fontId="3" fillId="0" borderId="2" xfId="1" applyNumberFormat="1" applyFont="1" applyBorder="1"/>
    <xf numFmtId="165" fontId="3" fillId="0" borderId="0" xfId="1" applyNumberFormat="1" applyFont="1" applyAlignment="1">
      <alignment horizontal="right"/>
    </xf>
    <xf numFmtId="44" fontId="3" fillId="0" borderId="0" xfId="2" applyFont="1"/>
    <xf numFmtId="44" fontId="3" fillId="0" borderId="2" xfId="2" applyFont="1" applyBorder="1"/>
    <xf numFmtId="10" fontId="3" fillId="0" borderId="0" xfId="3" applyNumberFormat="1" applyFont="1" applyFill="1"/>
    <xf numFmtId="165" fontId="3" fillId="0" borderId="0" xfId="1" applyNumberFormat="1" applyFont="1" applyAlignment="1">
      <alignment horizontal="right" wrapText="1"/>
    </xf>
    <xf numFmtId="165" fontId="3" fillId="0" borderId="3" xfId="1" applyNumberFormat="1" applyFont="1" applyBorder="1"/>
    <xf numFmtId="165" fontId="3" fillId="0" borderId="4" xfId="1" applyNumberFormat="1" applyFont="1" applyBorder="1"/>
    <xf numFmtId="165" fontId="3" fillId="0" borderId="7" xfId="1" applyNumberFormat="1" applyFont="1" applyBorder="1"/>
    <xf numFmtId="165" fontId="3" fillId="0" borderId="0" xfId="1" applyNumberFormat="1" applyFont="1" applyBorder="1"/>
    <xf numFmtId="0" fontId="3" fillId="0" borderId="5" xfId="1" applyNumberFormat="1" applyFont="1" applyBorder="1"/>
    <xf numFmtId="0" fontId="3" fillId="0" borderId="6" xfId="1" applyNumberFormat="1" applyFont="1" applyBorder="1"/>
    <xf numFmtId="165" fontId="3" fillId="0" borderId="0" xfId="1" applyNumberFormat="1" applyFont="1" applyFill="1"/>
    <xf numFmtId="40" fontId="3" fillId="2" borderId="0" xfId="0" applyNumberFormat="1" applyFont="1" applyFill="1"/>
    <xf numFmtId="44" fontId="0" fillId="0" borderId="0" xfId="2" applyFont="1" applyBorder="1"/>
    <xf numFmtId="164" fontId="0" fillId="0" borderId="1" xfId="2" applyNumberFormat="1" applyFont="1" applyBorder="1"/>
    <xf numFmtId="0" fontId="5" fillId="0" borderId="0" xfId="0" applyFont="1" applyAlignment="1">
      <alignment horizontal="right"/>
    </xf>
    <xf numFmtId="164" fontId="1" fillId="0" borderId="0" xfId="2" applyNumberFormat="1" applyFont="1" applyFill="1"/>
    <xf numFmtId="164" fontId="0" fillId="0" borderId="0" xfId="2" applyNumberFormat="1" applyFont="1" applyFill="1"/>
    <xf numFmtId="164" fontId="6" fillId="0" borderId="0" xfId="2" applyNumberFormat="1" applyFont="1" applyFill="1"/>
    <xf numFmtId="164" fontId="0" fillId="0" borderId="4" xfId="2" applyNumberFormat="1" applyFont="1" applyFill="1" applyBorder="1"/>
    <xf numFmtId="0" fontId="0" fillId="0" borderId="0" xfId="0" applyAlignment="1">
      <alignment horizontal="center"/>
    </xf>
    <xf numFmtId="0" fontId="0" fillId="0" borderId="0" xfId="0" applyAlignment="1">
      <alignment horizontal="right" wrapText="1"/>
    </xf>
    <xf numFmtId="164" fontId="0" fillId="0" borderId="0" xfId="2" applyNumberFormat="1" applyFont="1" applyFill="1" applyBorder="1"/>
    <xf numFmtId="164" fontId="0" fillId="3" borderId="0" xfId="2" applyNumberFormat="1" applyFont="1" applyFill="1" applyBorder="1"/>
    <xf numFmtId="164" fontId="0" fillId="0" borderId="0" xfId="2" applyNumberFormat="1" applyFont="1" applyAlignment="1">
      <alignment horizontal="right" wrapText="1"/>
    </xf>
    <xf numFmtId="0" fontId="7" fillId="0" borderId="0" xfId="0" applyFont="1" applyAlignment="1">
      <alignment horizontal="left" vertical="center" indent="1"/>
    </xf>
    <xf numFmtId="0" fontId="7" fillId="0" borderId="0" xfId="0" quotePrefix="1" applyFont="1" applyAlignment="1">
      <alignment horizontal="left" vertical="center" indent="1"/>
    </xf>
    <xf numFmtId="0" fontId="0" fillId="0" borderId="0" xfId="0" applyFont="1" applyAlignment="1">
      <alignment horizontal="left"/>
    </xf>
    <xf numFmtId="164" fontId="1" fillId="0" borderId="4" xfId="2" applyNumberFormat="1" applyFont="1" applyFill="1" applyBorder="1"/>
    <xf numFmtId="0" fontId="0" fillId="0" borderId="0" xfId="0" applyFill="1" applyAlignment="1">
      <alignment horizontal="center"/>
    </xf>
    <xf numFmtId="0" fontId="0" fillId="0" borderId="0" xfId="0" applyFill="1"/>
    <xf numFmtId="10" fontId="0" fillId="0" borderId="0" xfId="3" applyNumberFormat="1" applyFont="1" applyFill="1"/>
    <xf numFmtId="44" fontId="0" fillId="0" borderId="0" xfId="2" applyFont="1" applyFill="1"/>
    <xf numFmtId="0" fontId="3" fillId="0" borderId="0" xfId="0" applyFont="1" applyFill="1"/>
    <xf numFmtId="0" fontId="3" fillId="0" borderId="0" xfId="2" applyNumberFormat="1" applyFont="1" applyFill="1"/>
    <xf numFmtId="165" fontId="3" fillId="0" borderId="0" xfId="1" applyNumberFormat="1" applyFont="1" applyFill="1" applyAlignment="1">
      <alignment wrapText="1"/>
    </xf>
    <xf numFmtId="165" fontId="10" fillId="0" borderId="0" xfId="1" applyNumberFormat="1" applyFont="1" applyAlignment="1">
      <alignment horizontal="right" wrapText="1"/>
    </xf>
    <xf numFmtId="10" fontId="10" fillId="0" borderId="0" xfId="3" applyNumberFormat="1" applyFont="1" applyAlignment="1">
      <alignment horizontal="right" wrapText="1"/>
    </xf>
    <xf numFmtId="44" fontId="3" fillId="0" borderId="0" xfId="2" applyFont="1" applyAlignment="1">
      <alignment wrapText="1"/>
    </xf>
    <xf numFmtId="44" fontId="3" fillId="0" borderId="0" xfId="2" applyFont="1" applyBorder="1"/>
    <xf numFmtId="10" fontId="3" fillId="0" borderId="0" xfId="3" applyNumberFormat="1" applyFont="1" applyBorder="1"/>
    <xf numFmtId="0" fontId="9" fillId="0" borderId="0" xfId="0" applyFont="1" applyFill="1"/>
    <xf numFmtId="0" fontId="9" fillId="0" borderId="0" xfId="0" applyFont="1"/>
    <xf numFmtId="0" fontId="8" fillId="0" borderId="0" xfId="0" applyFont="1" applyFill="1"/>
    <xf numFmtId="44" fontId="3" fillId="0" borderId="0" xfId="2" applyFont="1" applyFill="1"/>
    <xf numFmtId="14" fontId="3" fillId="0" borderId="0" xfId="1" applyNumberFormat="1" applyFont="1" applyFill="1"/>
    <xf numFmtId="164" fontId="3" fillId="0" borderId="0" xfId="2" applyNumberFormat="1" applyFont="1" applyFill="1"/>
    <xf numFmtId="164" fontId="3" fillId="7" borderId="0" xfId="2" applyNumberFormat="1" applyFont="1" applyFill="1"/>
    <xf numFmtId="14" fontId="3" fillId="0" borderId="0" xfId="3" applyNumberFormat="1" applyFont="1"/>
    <xf numFmtId="44" fontId="3" fillId="0" borderId="0" xfId="2" applyFont="1" applyFill="1" applyAlignment="1">
      <alignment horizontal="right"/>
    </xf>
    <xf numFmtId="165" fontId="3" fillId="0" borderId="0" xfId="1" applyNumberFormat="1" applyFont="1" applyFill="1" applyAlignment="1">
      <alignment horizontal="right" wrapText="1"/>
    </xf>
    <xf numFmtId="165" fontId="3" fillId="0" borderId="0" xfId="1" applyNumberFormat="1" applyFont="1" applyFill="1" applyAlignment="1">
      <alignment horizontal="right"/>
    </xf>
    <xf numFmtId="10" fontId="3" fillId="0" borderId="0" xfId="3" applyNumberFormat="1" applyFont="1" applyFill="1" applyAlignment="1">
      <alignment horizontal="right" wrapText="1"/>
    </xf>
    <xf numFmtId="0" fontId="8" fillId="0" borderId="0" xfId="0" applyFont="1"/>
    <xf numFmtId="164" fontId="3" fillId="2" borderId="0" xfId="2" applyNumberFormat="1" applyFont="1" applyFill="1"/>
    <xf numFmtId="40" fontId="9" fillId="2" borderId="2" xfId="0" applyNumberFormat="1" applyFont="1" applyFill="1" applyBorder="1"/>
    <xf numFmtId="40" fontId="3" fillId="2" borderId="2" xfId="0" applyNumberFormat="1" applyFont="1" applyFill="1" applyBorder="1"/>
    <xf numFmtId="164" fontId="3" fillId="2" borderId="2" xfId="2" applyNumberFormat="1" applyFont="1" applyFill="1" applyBorder="1"/>
    <xf numFmtId="164" fontId="0" fillId="0" borderId="0" xfId="0" applyNumberFormat="1" applyBorder="1"/>
    <xf numFmtId="0" fontId="0" fillId="0" borderId="11" xfId="0" applyBorder="1"/>
    <xf numFmtId="0" fontId="0" fillId="0" borderId="12" xfId="0" applyBorder="1"/>
    <xf numFmtId="0" fontId="0" fillId="0" borderId="13" xfId="0" applyBorder="1"/>
    <xf numFmtId="0" fontId="0" fillId="7" borderId="0" xfId="0" applyFill="1" applyBorder="1"/>
    <xf numFmtId="0" fontId="0" fillId="0" borderId="0" xfId="0" applyBorder="1"/>
    <xf numFmtId="164" fontId="0" fillId="0" borderId="0" xfId="2" applyNumberFormat="1" applyFont="1" applyBorder="1"/>
    <xf numFmtId="0" fontId="0" fillId="0" borderId="14" xfId="0" applyBorder="1"/>
    <xf numFmtId="0" fontId="0" fillId="7" borderId="13" xfId="0" applyFill="1" applyBorder="1"/>
    <xf numFmtId="0" fontId="0" fillId="0" borderId="0" xfId="0" applyBorder="1" applyAlignment="1">
      <alignment horizontal="right"/>
    </xf>
    <xf numFmtId="0" fontId="0" fillId="8" borderId="0" xfId="0" applyFill="1" applyBorder="1" applyAlignment="1">
      <alignment horizontal="right"/>
    </xf>
    <xf numFmtId="164" fontId="0" fillId="0" borderId="0" xfId="0" applyNumberFormat="1" applyBorder="1" applyAlignment="1">
      <alignment horizontal="right"/>
    </xf>
    <xf numFmtId="10" fontId="0" fillId="8" borderId="0" xfId="3" applyNumberFormat="1" applyFont="1" applyFill="1" applyBorder="1"/>
    <xf numFmtId="0" fontId="0" fillId="0" borderId="15" xfId="0" applyBorder="1"/>
    <xf numFmtId="0" fontId="0" fillId="0" borderId="16" xfId="0" applyBorder="1"/>
    <xf numFmtId="0" fontId="0" fillId="0" borderId="17" xfId="0" applyBorder="1"/>
    <xf numFmtId="0" fontId="8" fillId="0" borderId="10" xfId="0" applyFont="1" applyBorder="1"/>
    <xf numFmtId="43" fontId="0" fillId="8" borderId="0" xfId="3" applyNumberFormat="1" applyFont="1" applyFill="1" applyBorder="1"/>
    <xf numFmtId="43" fontId="0" fillId="0" borderId="16" xfId="3" applyNumberFormat="1" applyFont="1" applyBorder="1"/>
    <xf numFmtId="0" fontId="8" fillId="0" borderId="10" xfId="0" applyFont="1" applyFill="1" applyBorder="1"/>
    <xf numFmtId="0" fontId="0" fillId="0" borderId="11" xfId="0" applyFill="1" applyBorder="1"/>
    <xf numFmtId="44" fontId="0" fillId="0" borderId="11" xfId="2" applyFont="1" applyFill="1" applyBorder="1"/>
    <xf numFmtId="0" fontId="0" fillId="0" borderId="12" xfId="0" applyFill="1" applyBorder="1"/>
    <xf numFmtId="0" fontId="0" fillId="0" borderId="13" xfId="0" applyFill="1" applyBorder="1"/>
    <xf numFmtId="0" fontId="0" fillId="0" borderId="0" xfId="0" applyFill="1" applyBorder="1"/>
    <xf numFmtId="164" fontId="0" fillId="0" borderId="1" xfId="2" applyNumberFormat="1" applyFont="1" applyFill="1" applyBorder="1"/>
    <xf numFmtId="0" fontId="0" fillId="0" borderId="14" xfId="0" applyFill="1" applyBorder="1"/>
    <xf numFmtId="0" fontId="0" fillId="0" borderId="0" xfId="0" quotePrefix="1" applyFill="1" applyBorder="1" applyAlignment="1">
      <alignment horizontal="right"/>
    </xf>
    <xf numFmtId="0" fontId="0" fillId="0" borderId="0" xfId="0" applyNumberFormat="1" applyFill="1" applyBorder="1" applyAlignment="1">
      <alignment horizontal="right"/>
    </xf>
    <xf numFmtId="0" fontId="0" fillId="0" borderId="0" xfId="0" applyFill="1" applyBorder="1" applyAlignment="1">
      <alignment horizontal="right"/>
    </xf>
    <xf numFmtId="164" fontId="0" fillId="0" borderId="0" xfId="0" applyNumberFormat="1" applyFill="1" applyBorder="1"/>
    <xf numFmtId="164" fontId="0" fillId="0" borderId="0" xfId="2" applyNumberFormat="1" applyFont="1" applyFill="1" applyBorder="1" applyAlignment="1">
      <alignment horizontal="right"/>
    </xf>
    <xf numFmtId="0" fontId="0" fillId="0" borderId="15" xfId="0" applyFill="1" applyBorder="1"/>
    <xf numFmtId="43" fontId="0" fillId="0" borderId="16" xfId="3" applyNumberFormat="1" applyFont="1" applyFill="1" applyBorder="1"/>
    <xf numFmtId="0" fontId="0" fillId="0" borderId="16" xfId="0" applyFill="1" applyBorder="1"/>
    <xf numFmtId="0" fontId="0" fillId="0" borderId="17" xfId="0" applyFill="1" applyBorder="1"/>
    <xf numFmtId="43" fontId="0" fillId="0" borderId="11" xfId="3" applyNumberFormat="1" applyFont="1" applyFill="1" applyBorder="1"/>
    <xf numFmtId="165" fontId="0" fillId="0" borderId="0" xfId="1" applyNumberFormat="1" applyFont="1" applyFill="1" applyBorder="1"/>
    <xf numFmtId="44" fontId="0" fillId="0" borderId="0" xfId="2" applyFont="1" applyFill="1" applyBorder="1"/>
    <xf numFmtId="14" fontId="0" fillId="0" borderId="0" xfId="0" applyNumberFormat="1" applyFill="1" applyBorder="1"/>
    <xf numFmtId="10" fontId="0" fillId="6" borderId="0" xfId="3" applyNumberFormat="1" applyFont="1" applyFill="1" applyBorder="1"/>
    <xf numFmtId="0" fontId="8" fillId="6" borderId="0" xfId="0" applyFont="1" applyFill="1"/>
    <xf numFmtId="0" fontId="8" fillId="4" borderId="0" xfId="0" applyFont="1" applyFill="1"/>
    <xf numFmtId="0" fontId="8" fillId="3" borderId="0" xfId="0" applyFont="1" applyFill="1"/>
    <xf numFmtId="0" fontId="0" fillId="0" borderId="0" xfId="0" applyFont="1" applyFill="1"/>
    <xf numFmtId="44" fontId="0" fillId="0" borderId="0" xfId="1" applyNumberFormat="1" applyFont="1"/>
    <xf numFmtId="0" fontId="0" fillId="0" borderId="0" xfId="0" applyAlignment="1">
      <alignment horizontal="center"/>
    </xf>
    <xf numFmtId="0" fontId="8" fillId="0" borderId="0" xfId="0" applyFont="1" applyAlignment="1"/>
    <xf numFmtId="164" fontId="8" fillId="4" borderId="2" xfId="2" applyNumberFormat="1" applyFont="1" applyFill="1" applyBorder="1"/>
    <xf numFmtId="164" fontId="8" fillId="4" borderId="0" xfId="2" applyNumberFormat="1" applyFont="1" applyFill="1" applyBorder="1"/>
    <xf numFmtId="164" fontId="8" fillId="6" borderId="2" xfId="2" applyNumberFormat="1" applyFont="1" applyFill="1" applyBorder="1"/>
    <xf numFmtId="164" fontId="8" fillId="6" borderId="0" xfId="2" applyNumberFormat="1" applyFont="1" applyFill="1" applyBorder="1"/>
    <xf numFmtId="0" fontId="11" fillId="0" borderId="0" xfId="0" applyFont="1" applyAlignment="1">
      <alignment horizontal="center"/>
    </xf>
    <xf numFmtId="164" fontId="8" fillId="3" borderId="1" xfId="2" applyNumberFormat="1" applyFont="1" applyFill="1" applyBorder="1"/>
    <xf numFmtId="0" fontId="0" fillId="0" borderId="18" xfId="0" applyFill="1" applyBorder="1"/>
    <xf numFmtId="0" fontId="5" fillId="0" borderId="0" xfId="0" applyFont="1" applyFill="1" applyAlignment="1">
      <alignment horizontal="right"/>
    </xf>
    <xf numFmtId="10" fontId="0" fillId="0" borderId="18" xfId="3" applyNumberFormat="1" applyFont="1" applyFill="1" applyBorder="1"/>
    <xf numFmtId="164" fontId="0" fillId="0" borderId="18" xfId="2" applyNumberFormat="1" applyFont="1" applyFill="1" applyBorder="1"/>
    <xf numFmtId="164" fontId="6" fillId="0" borderId="18" xfId="2" applyNumberFormat="1" applyFont="1" applyFill="1" applyBorder="1"/>
    <xf numFmtId="44" fontId="3" fillId="0" borderId="18" xfId="2" applyFont="1" applyFill="1" applyBorder="1"/>
    <xf numFmtId="165" fontId="3" fillId="0" borderId="18" xfId="1" applyNumberFormat="1" applyFont="1" applyFill="1" applyBorder="1"/>
    <xf numFmtId="10" fontId="3" fillId="0" borderId="18" xfId="3" applyNumberFormat="1" applyFont="1" applyFill="1" applyBorder="1"/>
    <xf numFmtId="44" fontId="3" fillId="0" borderId="2" xfId="2" applyFont="1" applyFill="1" applyBorder="1"/>
    <xf numFmtId="165" fontId="3" fillId="0" borderId="2" xfId="1" applyNumberFormat="1" applyFont="1" applyFill="1" applyBorder="1"/>
    <xf numFmtId="10" fontId="3" fillId="0" borderId="2" xfId="3" applyNumberFormat="1" applyFont="1" applyFill="1" applyBorder="1"/>
    <xf numFmtId="44" fontId="3" fillId="0" borderId="0" xfId="2" applyFont="1" applyFill="1" applyBorder="1"/>
    <xf numFmtId="165" fontId="3" fillId="0" borderId="0" xfId="1" applyNumberFormat="1" applyFont="1" applyFill="1" applyBorder="1"/>
    <xf numFmtId="10" fontId="3" fillId="0" borderId="0" xfId="3" applyNumberFormat="1" applyFont="1" applyFill="1" applyBorder="1"/>
    <xf numFmtId="0" fontId="3" fillId="0" borderId="18" xfId="2" applyNumberFormat="1" applyFont="1" applyFill="1" applyBorder="1" applyAlignment="1">
      <alignment horizontal="center"/>
    </xf>
    <xf numFmtId="0" fontId="3" fillId="0" borderId="0" xfId="1" applyNumberFormat="1" applyFont="1" applyFill="1"/>
    <xf numFmtId="44" fontId="3" fillId="0" borderId="4" xfId="2" applyFont="1" applyFill="1" applyBorder="1"/>
    <xf numFmtId="165" fontId="3" fillId="0" borderId="4" xfId="1" applyNumberFormat="1" applyFont="1" applyFill="1" applyBorder="1"/>
    <xf numFmtId="10" fontId="3" fillId="0" borderId="4" xfId="3" applyNumberFormat="1" applyFont="1" applyFill="1" applyBorder="1" applyAlignment="1">
      <alignment horizontal="right"/>
    </xf>
    <xf numFmtId="43" fontId="3" fillId="6" borderId="18" xfId="1" applyNumberFormat="1" applyFont="1" applyFill="1" applyBorder="1"/>
    <xf numFmtId="43" fontId="3" fillId="0" borderId="0" xfId="1" applyNumberFormat="1" applyFont="1"/>
    <xf numFmtId="0" fontId="3" fillId="0" borderId="0" xfId="0" applyFont="1" applyAlignment="1">
      <alignment horizontal="left"/>
    </xf>
    <xf numFmtId="0" fontId="13" fillId="0" borderId="0" xfId="0" applyFont="1"/>
    <xf numFmtId="0" fontId="14" fillId="0" borderId="0" xfId="0" applyFont="1"/>
    <xf numFmtId="0" fontId="14" fillId="0" borderId="0" xfId="0" applyFont="1" applyBorder="1"/>
    <xf numFmtId="0" fontId="16"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horizontal="right"/>
    </xf>
    <xf numFmtId="0" fontId="14" fillId="0" borderId="0" xfId="0" applyFont="1" applyAlignment="1">
      <alignment horizontal="right" vertical="center"/>
    </xf>
    <xf numFmtId="0" fontId="13" fillId="5" borderId="0" xfId="0" applyFont="1" applyFill="1" applyAlignment="1" applyProtection="1">
      <alignment horizontal="right"/>
      <protection locked="0"/>
    </xf>
    <xf numFmtId="0" fontId="13" fillId="5" borderId="0" xfId="0" applyFont="1" applyFill="1" applyProtection="1">
      <protection locked="0"/>
    </xf>
    <xf numFmtId="0" fontId="0" fillId="0" borderId="0" xfId="0" applyAlignment="1">
      <alignment horizontal="center"/>
    </xf>
    <xf numFmtId="165" fontId="9" fillId="0" borderId="0" xfId="1" applyNumberFormat="1" applyFont="1"/>
    <xf numFmtId="0" fontId="18" fillId="0" borderId="0" xfId="0" applyFont="1"/>
    <xf numFmtId="0" fontId="18" fillId="0" borderId="0" xfId="0" applyFont="1" applyAlignment="1">
      <alignment horizontal="center"/>
    </xf>
    <xf numFmtId="0" fontId="17" fillId="0" borderId="13" xfId="0" applyFont="1" applyBorder="1"/>
    <xf numFmtId="0" fontId="18" fillId="0" borderId="0" xfId="0" applyFont="1" applyBorder="1"/>
    <xf numFmtId="0" fontId="18" fillId="0" borderId="14" xfId="0" applyFont="1" applyBorder="1"/>
    <xf numFmtId="0" fontId="18" fillId="0" borderId="0" xfId="0" applyFont="1" applyBorder="1" applyAlignment="1">
      <alignment wrapText="1"/>
    </xf>
    <xf numFmtId="0" fontId="18" fillId="0" borderId="0" xfId="0" applyFont="1" applyBorder="1" applyAlignment="1">
      <alignment horizontal="right"/>
    </xf>
    <xf numFmtId="0" fontId="18" fillId="0" borderId="14" xfId="0" applyFont="1" applyBorder="1" applyAlignment="1">
      <alignment horizontal="right"/>
    </xf>
    <xf numFmtId="44" fontId="18" fillId="0" borderId="0" xfId="2" applyFont="1" applyBorder="1" applyAlignment="1">
      <alignment wrapText="1"/>
    </xf>
    <xf numFmtId="165" fontId="18" fillId="0" borderId="0" xfId="1" applyNumberFormat="1" applyFont="1" applyBorder="1" applyAlignment="1">
      <alignment horizontal="right" wrapText="1"/>
    </xf>
    <xf numFmtId="10" fontId="18" fillId="0" borderId="14" xfId="3" applyNumberFormat="1" applyFont="1" applyBorder="1" applyAlignment="1">
      <alignment horizontal="right" wrapText="1"/>
    </xf>
    <xf numFmtId="0" fontId="18" fillId="0" borderId="0" xfId="0" applyFont="1" applyFill="1" applyBorder="1"/>
    <xf numFmtId="0" fontId="18" fillId="5" borderId="20" xfId="0" applyFont="1" applyFill="1" applyBorder="1" applyProtection="1">
      <protection locked="0"/>
    </xf>
    <xf numFmtId="0" fontId="18" fillId="0" borderId="13" xfId="0" applyFont="1" applyBorder="1"/>
    <xf numFmtId="164" fontId="18" fillId="5" borderId="18" xfId="2" applyNumberFormat="1" applyFont="1" applyFill="1" applyBorder="1" applyProtection="1">
      <protection locked="0"/>
    </xf>
    <xf numFmtId="10" fontId="18" fillId="0" borderId="14" xfId="3" applyNumberFormat="1" applyFont="1" applyBorder="1"/>
    <xf numFmtId="0" fontId="18" fillId="5" borderId="18" xfId="2" applyNumberFormat="1" applyFont="1" applyFill="1" applyBorder="1" applyAlignment="1" applyProtection="1">
      <alignment horizontal="center"/>
      <protection locked="0"/>
    </xf>
    <xf numFmtId="165" fontId="18" fillId="0" borderId="0" xfId="1" applyNumberFormat="1" applyFont="1" applyBorder="1"/>
    <xf numFmtId="10" fontId="18" fillId="0" borderId="14" xfId="3" applyNumberFormat="1" applyFont="1" applyBorder="1" applyAlignment="1">
      <alignment horizontal="right"/>
    </xf>
    <xf numFmtId="168" fontId="18" fillId="0" borderId="0" xfId="0" applyNumberFormat="1" applyFont="1" applyBorder="1"/>
    <xf numFmtId="164" fontId="18" fillId="0" borderId="0" xfId="2" applyNumberFormat="1" applyFont="1" applyFill="1" applyBorder="1" applyProtection="1"/>
    <xf numFmtId="165" fontId="18" fillId="5" borderId="18" xfId="1" applyNumberFormat="1" applyFont="1" applyFill="1" applyBorder="1" applyProtection="1">
      <protection locked="0"/>
    </xf>
    <xf numFmtId="10" fontId="18" fillId="5" borderId="20" xfId="3" applyNumberFormat="1" applyFont="1" applyFill="1" applyBorder="1" applyProtection="1">
      <protection locked="0"/>
    </xf>
    <xf numFmtId="0" fontId="18" fillId="5" borderId="18" xfId="0" applyFont="1" applyFill="1" applyBorder="1" applyProtection="1">
      <protection locked="0"/>
    </xf>
    <xf numFmtId="0" fontId="18" fillId="5" borderId="8" xfId="0" applyFont="1" applyFill="1" applyBorder="1" applyProtection="1">
      <protection locked="0"/>
    </xf>
    <xf numFmtId="44" fontId="18" fillId="5" borderId="18" xfId="2" applyFont="1" applyFill="1" applyBorder="1" applyProtection="1">
      <protection locked="0"/>
    </xf>
    <xf numFmtId="10" fontId="18" fillId="0" borderId="14" xfId="3" applyNumberFormat="1" applyFont="1" applyFill="1" applyBorder="1"/>
    <xf numFmtId="0" fontId="18" fillId="0" borderId="0" xfId="0" applyFont="1" applyBorder="1" applyProtection="1"/>
    <xf numFmtId="165" fontId="18" fillId="0" borderId="0" xfId="1" applyNumberFormat="1" applyFont="1" applyFill="1" applyBorder="1" applyProtection="1"/>
    <xf numFmtId="10" fontId="18" fillId="0" borderId="14" xfId="3" applyNumberFormat="1" applyFont="1" applyFill="1" applyBorder="1" applyProtection="1"/>
    <xf numFmtId="164" fontId="20" fillId="5" borderId="18" xfId="2" applyNumberFormat="1" applyFont="1" applyFill="1" applyBorder="1" applyProtection="1">
      <protection locked="0"/>
    </xf>
    <xf numFmtId="0" fontId="18" fillId="0" borderId="0" xfId="0" applyFont="1" applyFill="1" applyBorder="1" applyAlignment="1">
      <alignment horizontal="right"/>
    </xf>
    <xf numFmtId="164" fontId="18" fillId="0" borderId="1" xfId="0" applyNumberFormat="1" applyFont="1" applyBorder="1"/>
    <xf numFmtId="168" fontId="18" fillId="5" borderId="20" xfId="2" applyNumberFormat="1" applyFont="1" applyFill="1" applyBorder="1" applyAlignment="1" applyProtection="1">
      <alignment horizontal="right"/>
      <protection locked="0"/>
    </xf>
    <xf numFmtId="164" fontId="18" fillId="0" borderId="0" xfId="0" applyNumberFormat="1" applyFont="1" applyBorder="1"/>
    <xf numFmtId="0" fontId="18" fillId="5" borderId="20" xfId="0" applyFont="1" applyFill="1" applyBorder="1" applyAlignment="1" applyProtection="1">
      <alignment horizontal="right"/>
      <protection locked="0"/>
    </xf>
    <xf numFmtId="0" fontId="21" fillId="0" borderId="0" xfId="0" applyFont="1" applyBorder="1" applyAlignment="1">
      <alignment horizontal="left" vertical="center" indent="1"/>
    </xf>
    <xf numFmtId="10" fontId="18" fillId="5" borderId="20" xfId="3" applyNumberFormat="1" applyFont="1" applyFill="1" applyBorder="1" applyAlignment="1" applyProtection="1">
      <alignment horizontal="right"/>
      <protection locked="0"/>
    </xf>
    <xf numFmtId="14" fontId="18" fillId="5" borderId="20" xfId="0" applyNumberFormat="1" applyFont="1" applyFill="1" applyBorder="1" applyAlignment="1" applyProtection="1">
      <alignment horizontal="right"/>
      <protection locked="0"/>
    </xf>
    <xf numFmtId="0" fontId="18" fillId="0" borderId="22" xfId="0" applyFont="1" applyFill="1" applyBorder="1" applyAlignment="1" applyProtection="1">
      <alignment horizontal="right"/>
      <protection locked="0"/>
    </xf>
    <xf numFmtId="43" fontId="18" fillId="0" borderId="20" xfId="1" applyFont="1" applyFill="1" applyBorder="1" applyAlignment="1" applyProtection="1">
      <alignment horizontal="right"/>
    </xf>
    <xf numFmtId="0" fontId="21" fillId="0" borderId="0" xfId="0" quotePrefix="1" applyFont="1" applyBorder="1" applyAlignment="1">
      <alignment horizontal="left" vertical="center" indent="1"/>
    </xf>
    <xf numFmtId="0" fontId="21" fillId="5" borderId="8" xfId="0" quotePrefix="1" applyFont="1" applyFill="1" applyBorder="1" applyAlignment="1" applyProtection="1">
      <alignment horizontal="left" vertical="center" indent="1"/>
      <protection locked="0"/>
    </xf>
    <xf numFmtId="0" fontId="18" fillId="5" borderId="19" xfId="0" applyFont="1" applyFill="1" applyBorder="1" applyProtection="1">
      <protection locked="0"/>
    </xf>
    <xf numFmtId="168" fontId="18" fillId="5" borderId="20" xfId="2" applyNumberFormat="1" applyFont="1" applyFill="1" applyBorder="1" applyProtection="1">
      <protection locked="0"/>
    </xf>
    <xf numFmtId="165" fontId="18" fillId="5" borderId="20" xfId="1" applyNumberFormat="1" applyFont="1" applyFill="1" applyBorder="1" applyProtection="1">
      <protection locked="0"/>
    </xf>
    <xf numFmtId="0" fontId="18" fillId="5" borderId="3" xfId="0" applyFont="1" applyFill="1" applyBorder="1" applyProtection="1">
      <protection locked="0"/>
    </xf>
    <xf numFmtId="14" fontId="18" fillId="5" borderId="20" xfId="0" applyNumberFormat="1" applyFont="1" applyFill="1" applyBorder="1" applyProtection="1">
      <protection locked="0"/>
    </xf>
    <xf numFmtId="0" fontId="18" fillId="5" borderId="5" xfId="0" applyFont="1" applyFill="1" applyBorder="1" applyProtection="1">
      <protection locked="0"/>
    </xf>
    <xf numFmtId="0" fontId="17" fillId="0" borderId="0" xfId="0" applyFont="1" applyBorder="1"/>
    <xf numFmtId="0" fontId="18" fillId="0" borderId="14" xfId="0" applyFont="1" applyFill="1" applyBorder="1" applyAlignment="1">
      <alignment horizontal="center"/>
    </xf>
    <xf numFmtId="44" fontId="18" fillId="0" borderId="0" xfId="2" applyFont="1"/>
    <xf numFmtId="44" fontId="18" fillId="0" borderId="13" xfId="2" applyFont="1" applyBorder="1"/>
    <xf numFmtId="0" fontId="17" fillId="0" borderId="13" xfId="0" applyFont="1" applyBorder="1" applyAlignment="1">
      <alignment horizontal="right"/>
    </xf>
    <xf numFmtId="164" fontId="18" fillId="0" borderId="0" xfId="2" applyNumberFormat="1" applyFont="1" applyBorder="1"/>
    <xf numFmtId="9" fontId="18" fillId="5" borderId="18" xfId="3" applyFont="1" applyFill="1" applyBorder="1" applyProtection="1">
      <protection locked="0"/>
    </xf>
    <xf numFmtId="164" fontId="18" fillId="0" borderId="0" xfId="0" applyNumberFormat="1" applyFont="1" applyBorder="1" applyAlignment="1">
      <alignment horizontal="left"/>
    </xf>
    <xf numFmtId="0" fontId="17" fillId="0" borderId="15" xfId="0" applyFont="1" applyBorder="1"/>
    <xf numFmtId="0" fontId="18" fillId="0" borderId="16" xfId="0" applyFont="1" applyBorder="1"/>
    <xf numFmtId="0" fontId="18" fillId="0" borderId="17" xfId="0" applyFont="1" applyBorder="1"/>
    <xf numFmtId="0" fontId="18" fillId="0" borderId="15" xfId="0" applyFont="1" applyBorder="1"/>
    <xf numFmtId="164" fontId="18" fillId="0" borderId="16" xfId="0" applyNumberFormat="1" applyFont="1" applyBorder="1"/>
    <xf numFmtId="0" fontId="22" fillId="0" borderId="0" xfId="0" applyFont="1" applyAlignment="1">
      <alignment vertical="top" wrapText="1"/>
    </xf>
    <xf numFmtId="0" fontId="17" fillId="0" borderId="0" xfId="0" applyFont="1"/>
    <xf numFmtId="14" fontId="18" fillId="5" borderId="21" xfId="0" applyNumberFormat="1" applyFont="1" applyFill="1" applyBorder="1" applyProtection="1">
      <protection locked="0"/>
    </xf>
    <xf numFmtId="0" fontId="24" fillId="0" borderId="0" xfId="4" applyFont="1"/>
    <xf numFmtId="0" fontId="18" fillId="5" borderId="18" xfId="0" applyFont="1" applyFill="1" applyBorder="1"/>
    <xf numFmtId="0" fontId="3" fillId="0" borderId="18" xfId="0" applyFont="1" applyFill="1" applyBorder="1" applyAlignment="1">
      <alignment horizontal="left"/>
    </xf>
    <xf numFmtId="44" fontId="3" fillId="0" borderId="18" xfId="2" applyFont="1" applyFill="1" applyBorder="1" applyAlignment="1">
      <alignment horizontal="left"/>
    </xf>
    <xf numFmtId="164" fontId="18" fillId="0" borderId="0" xfId="0" applyNumberFormat="1" applyFont="1"/>
    <xf numFmtId="0" fontId="18" fillId="0" borderId="16" xfId="0" applyFont="1" applyBorder="1" applyAlignment="1">
      <alignment horizontal="left" wrapText="1"/>
    </xf>
    <xf numFmtId="0" fontId="18" fillId="0" borderId="17" xfId="0" applyFont="1" applyBorder="1" applyAlignment="1">
      <alignment horizontal="left" wrapText="1"/>
    </xf>
    <xf numFmtId="14" fontId="18" fillId="5" borderId="23" xfId="0" applyNumberFormat="1" applyFont="1" applyFill="1" applyBorder="1" applyAlignment="1" applyProtection="1">
      <alignment horizontal="right"/>
      <protection locked="0"/>
    </xf>
    <xf numFmtId="164" fontId="18" fillId="0" borderId="24" xfId="2" applyNumberFormat="1" applyFont="1" applyBorder="1"/>
    <xf numFmtId="43" fontId="3" fillId="0" borderId="0" xfId="1" applyNumberFormat="1" applyFont="1" applyFill="1"/>
    <xf numFmtId="43" fontId="3" fillId="7" borderId="0" xfId="1" applyNumberFormat="1" applyFont="1" applyFill="1"/>
    <xf numFmtId="0" fontId="3" fillId="11" borderId="0" xfId="0" applyFont="1" applyFill="1"/>
    <xf numFmtId="0" fontId="3" fillId="0" borderId="0" xfId="0" applyFont="1" applyAlignment="1">
      <alignment horizontal="right"/>
    </xf>
    <xf numFmtId="0" fontId="3" fillId="0" borderId="0" xfId="0" quotePrefix="1" applyFont="1"/>
    <xf numFmtId="14" fontId="3" fillId="0" borderId="0" xfId="2" applyNumberFormat="1" applyFont="1" applyFill="1"/>
    <xf numFmtId="14" fontId="3" fillId="0" borderId="0" xfId="3" applyNumberFormat="1" applyFont="1" applyFill="1"/>
    <xf numFmtId="44" fontId="3" fillId="0" borderId="0" xfId="2" applyNumberFormat="1" applyFont="1"/>
    <xf numFmtId="164" fontId="3" fillId="0" borderId="0" xfId="2" applyNumberFormat="1" applyFont="1"/>
    <xf numFmtId="0" fontId="3" fillId="11" borderId="2" xfId="0" applyFont="1" applyFill="1" applyBorder="1"/>
    <xf numFmtId="0" fontId="3" fillId="11" borderId="2" xfId="0" applyFont="1" applyFill="1" applyBorder="1" applyAlignment="1">
      <alignment horizontal="left"/>
    </xf>
    <xf numFmtId="0" fontId="3" fillId="11" borderId="2" xfId="0" applyFont="1" applyFill="1" applyBorder="1" applyAlignment="1">
      <alignment horizontal="right" wrapText="1"/>
    </xf>
    <xf numFmtId="0" fontId="3" fillId="11" borderId="2" xfId="0" applyFont="1" applyFill="1" applyBorder="1" applyAlignment="1">
      <alignment horizontal="right"/>
    </xf>
    <xf numFmtId="166" fontId="3" fillId="0" borderId="0" xfId="0" applyNumberFormat="1" applyFont="1"/>
    <xf numFmtId="8" fontId="3" fillId="0" borderId="0" xfId="0" applyNumberFormat="1" applyFont="1"/>
    <xf numFmtId="164" fontId="3" fillId="0" borderId="0" xfId="0" applyNumberFormat="1" applyFont="1"/>
    <xf numFmtId="166" fontId="3" fillId="0" borderId="0" xfId="0" applyNumberFormat="1" applyFont="1" applyAlignment="1">
      <alignment horizontal="right"/>
    </xf>
    <xf numFmtId="167" fontId="3" fillId="0" borderId="0" xfId="0" applyNumberFormat="1" applyFont="1" applyAlignment="1">
      <alignment horizontal="left"/>
    </xf>
    <xf numFmtId="0" fontId="14" fillId="5" borderId="6" xfId="0" applyFont="1" applyFill="1" applyBorder="1" applyAlignment="1" applyProtection="1">
      <alignment horizontal="left"/>
      <protection locked="0"/>
    </xf>
    <xf numFmtId="0" fontId="15" fillId="0" borderId="0" xfId="0" applyFont="1" applyAlignment="1">
      <alignment horizontal="center" vertical="center"/>
    </xf>
    <xf numFmtId="0" fontId="15" fillId="0" borderId="0" xfId="0" applyFont="1" applyAlignment="1">
      <alignment horizontal="left" vertical="center" wrapText="1"/>
    </xf>
    <xf numFmtId="3" fontId="14" fillId="5" borderId="6" xfId="0" applyNumberFormat="1" applyFont="1" applyFill="1" applyBorder="1" applyAlignment="1" applyProtection="1">
      <alignment horizontal="left"/>
      <protection locked="0"/>
    </xf>
    <xf numFmtId="0" fontId="14" fillId="5" borderId="6" xfId="0" applyFont="1" applyFill="1" applyBorder="1" applyAlignment="1" applyProtection="1">
      <protection locked="0"/>
    </xf>
    <xf numFmtId="14" fontId="14" fillId="5" borderId="6" xfId="0" applyNumberFormat="1" applyFont="1" applyFill="1" applyBorder="1" applyAlignment="1" applyProtection="1">
      <alignment horizontal="left"/>
      <protection locked="0"/>
    </xf>
    <xf numFmtId="164" fontId="18" fillId="5" borderId="18" xfId="0" applyNumberFormat="1" applyFont="1" applyFill="1" applyBorder="1" applyAlignment="1" applyProtection="1">
      <alignment horizontal="center"/>
      <protection locked="0"/>
    </xf>
    <xf numFmtId="14" fontId="18" fillId="5" borderId="18" xfId="0" applyNumberFormat="1" applyFont="1" applyFill="1" applyBorder="1" applyAlignment="1" applyProtection="1">
      <alignment horizontal="center"/>
      <protection locked="0"/>
    </xf>
    <xf numFmtId="0" fontId="17" fillId="0" borderId="0" xfId="0" applyFont="1" applyAlignment="1">
      <alignment horizontal="center"/>
    </xf>
    <xf numFmtId="0" fontId="18" fillId="0" borderId="0" xfId="0" applyFont="1" applyAlignment="1">
      <alignment horizontal="center"/>
    </xf>
    <xf numFmtId="0" fontId="19" fillId="9" borderId="10" xfId="0" applyFont="1" applyFill="1" applyBorder="1" applyAlignment="1">
      <alignment horizontal="center"/>
    </xf>
    <xf numFmtId="0" fontId="19" fillId="9" borderId="11" xfId="0" applyFont="1" applyFill="1" applyBorder="1" applyAlignment="1">
      <alignment horizontal="center"/>
    </xf>
    <xf numFmtId="0" fontId="19" fillId="9" borderId="12" xfId="0" applyFont="1" applyFill="1" applyBorder="1" applyAlignment="1">
      <alignment horizontal="center"/>
    </xf>
    <xf numFmtId="0" fontId="18" fillId="10" borderId="0" xfId="0" applyFont="1" applyFill="1" applyAlignment="1">
      <alignment horizontal="left" vertical="top" wrapText="1"/>
    </xf>
    <xf numFmtId="0" fontId="4" fillId="0" borderId="0" xfId="0" applyFont="1" applyAlignment="1">
      <alignment horizontal="center"/>
    </xf>
    <xf numFmtId="0" fontId="0" fillId="0" borderId="0" xfId="0" applyAlignment="1">
      <alignment horizontal="center"/>
    </xf>
    <xf numFmtId="0" fontId="0" fillId="0" borderId="8" xfId="0" applyFill="1" applyBorder="1" applyAlignment="1">
      <alignment horizontal="left"/>
    </xf>
    <xf numFmtId="0" fontId="0" fillId="0" borderId="2" xfId="0" applyFill="1" applyBorder="1" applyAlignment="1">
      <alignment horizontal="left"/>
    </xf>
    <xf numFmtId="0" fontId="0" fillId="0" borderId="9" xfId="0" applyFill="1" applyBorder="1" applyAlignment="1">
      <alignment horizontal="left"/>
    </xf>
    <xf numFmtId="0" fontId="7" fillId="0" borderId="8" xfId="0" quotePrefix="1" applyFont="1" applyFill="1" applyBorder="1" applyAlignment="1">
      <alignment horizontal="left" vertical="center"/>
    </xf>
    <xf numFmtId="0" fontId="7" fillId="0" borderId="2" xfId="0" quotePrefix="1" applyFont="1" applyFill="1" applyBorder="1" applyAlignment="1">
      <alignment horizontal="left" vertical="center"/>
    </xf>
    <xf numFmtId="0" fontId="7" fillId="0" borderId="9" xfId="0" quotePrefix="1" applyFont="1" applyFill="1" applyBorder="1" applyAlignment="1">
      <alignment horizontal="left" vertical="center"/>
    </xf>
    <xf numFmtId="10" fontId="4" fillId="0" borderId="8" xfId="3" applyNumberFormat="1" applyFont="1" applyBorder="1" applyAlignment="1">
      <alignment horizontal="center"/>
    </xf>
    <xf numFmtId="10" fontId="4" fillId="0" borderId="2" xfId="3" applyNumberFormat="1" applyFont="1" applyBorder="1" applyAlignment="1">
      <alignment horizontal="center"/>
    </xf>
    <xf numFmtId="0" fontId="3" fillId="11" borderId="0" xfId="0" applyFont="1" applyFill="1" applyAlignment="1">
      <alignment horizontal="left"/>
    </xf>
    <xf numFmtId="0" fontId="3" fillId="0" borderId="0" xfId="0" applyFont="1" applyAlignment="1">
      <alignment horizontal="left"/>
    </xf>
    <xf numFmtId="44" fontId="3" fillId="0" borderId="0" xfId="0" applyNumberFormat="1" applyFont="1"/>
    <xf numFmtId="0" fontId="18" fillId="0" borderId="0" xfId="0" applyFont="1" applyBorder="1" applyAlignment="1">
      <alignment vertical="top" wrapText="1"/>
    </xf>
    <xf numFmtId="0" fontId="18" fillId="0" borderId="14" xfId="0" applyFont="1" applyBorder="1" applyAlignment="1">
      <alignment vertical="top" wrapText="1"/>
    </xf>
    <xf numFmtId="165" fontId="17" fillId="0" borderId="25" xfId="1" applyNumberFormat="1" applyFont="1" applyFill="1" applyBorder="1" applyAlignment="1" applyProtection="1">
      <alignment horizontal="center"/>
      <protection locked="0"/>
    </xf>
    <xf numFmtId="0" fontId="23" fillId="0" borderId="0" xfId="0" applyFont="1" applyBorder="1"/>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Border="1" applyAlignment="1">
      <alignment horizontal="left" vertical="top" wrapText="1"/>
    </xf>
    <xf numFmtId="0" fontId="17" fillId="0" borderId="0" xfId="0" applyFont="1" applyAlignment="1">
      <alignment horizontal="right"/>
    </xf>
  </cellXfs>
  <cellStyles count="5">
    <cellStyle name="Comma" xfId="1" builtinId="3"/>
    <cellStyle name="Currency" xfId="2" builtinId="4"/>
    <cellStyle name="Hyperlink" xfId="4" builtinId="8"/>
    <cellStyle name="Normal" xfId="0" builtinId="0"/>
    <cellStyle name="Percent" xfId="3" builtinId="5"/>
  </cellStyles>
  <dxfs count="3">
    <dxf>
      <fill>
        <patternFill>
          <bgColor theme="5" tint="0.39994506668294322"/>
        </patternFill>
      </fill>
    </dxf>
    <dxf>
      <fill>
        <patternFill>
          <bgColor theme="9" tint="0.59996337778862885"/>
        </patternFill>
      </fill>
    </dxf>
    <dxf>
      <fill>
        <patternFill>
          <bgColor theme="5" tint="0.39994506668294322"/>
        </patternFill>
      </fill>
    </dxf>
  </dxfs>
  <tableStyles count="0" defaultTableStyle="TableStyleMedium2" defaultPivotStyle="PivotStyleLight16"/>
  <colors>
    <mruColors>
      <color rgb="FFE282C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umfre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tabSelected="1" workbookViewId="0">
      <selection activeCell="G18" sqref="G18"/>
    </sheetView>
  </sheetViews>
  <sheetFormatPr defaultColWidth="8.73046875" defaultRowHeight="13.5"/>
  <cols>
    <col min="1" max="1" width="23.73046875" style="168" customWidth="1"/>
    <col min="2" max="2" width="6.86328125" style="168" customWidth="1"/>
    <col min="3" max="3" width="3" style="168" customWidth="1"/>
    <col min="4" max="4" width="9.73046875" style="168" customWidth="1"/>
    <col min="5" max="5" width="3.59765625" style="168" customWidth="1"/>
    <col min="6" max="6" width="8.46484375" style="168" customWidth="1"/>
    <col min="7" max="7" width="3.53125" style="168" customWidth="1"/>
    <col min="8" max="8" width="8.73046875" style="168"/>
    <col min="9" max="9" width="18.796875" style="168" customWidth="1"/>
    <col min="10" max="12" width="8.73046875" style="168"/>
    <col min="13" max="13" width="19.53125" style="168" customWidth="1"/>
    <col min="14" max="16384" width="8.73046875" style="168"/>
  </cols>
  <sheetData>
    <row r="1" spans="1:13" ht="14.55" customHeight="1">
      <c r="A1" s="274" t="s">
        <v>190</v>
      </c>
      <c r="B1" s="274"/>
      <c r="C1" s="274"/>
      <c r="D1" s="274"/>
      <c r="E1" s="274"/>
      <c r="F1" s="274"/>
      <c r="G1" s="274"/>
      <c r="H1" s="274"/>
      <c r="I1" s="274"/>
      <c r="J1" s="274"/>
      <c r="K1" s="274"/>
      <c r="L1" s="274"/>
      <c r="M1" s="274"/>
    </row>
    <row r="2" spans="1:13" ht="14.55" customHeight="1">
      <c r="A2" s="274" t="s">
        <v>191</v>
      </c>
      <c r="B2" s="274"/>
      <c r="C2" s="274"/>
      <c r="D2" s="274"/>
      <c r="E2" s="274"/>
      <c r="F2" s="274"/>
      <c r="G2" s="274"/>
      <c r="H2" s="274"/>
      <c r="I2" s="274"/>
      <c r="J2" s="274"/>
      <c r="K2" s="274"/>
      <c r="L2" s="274"/>
      <c r="M2" s="274"/>
    </row>
    <row r="3" spans="1:13" ht="13.9">
      <c r="B3" s="173"/>
    </row>
    <row r="4" spans="1:13" ht="14.55" customHeight="1">
      <c r="A4" s="274" t="s">
        <v>192</v>
      </c>
      <c r="B4" s="274"/>
      <c r="C4" s="274"/>
      <c r="D4" s="274"/>
      <c r="E4" s="274"/>
      <c r="F4" s="274"/>
      <c r="G4" s="274"/>
      <c r="H4" s="274"/>
      <c r="I4" s="274"/>
      <c r="J4" s="274"/>
      <c r="K4" s="274"/>
      <c r="L4" s="274"/>
      <c r="M4" s="274"/>
    </row>
    <row r="5" spans="1:13" ht="13.9">
      <c r="B5" s="173"/>
    </row>
    <row r="6" spans="1:13">
      <c r="A6" s="174" t="s">
        <v>193</v>
      </c>
      <c r="C6" s="273"/>
      <c r="D6" s="273"/>
      <c r="E6" s="273"/>
      <c r="F6" s="273"/>
      <c r="G6" s="273"/>
      <c r="H6" s="273"/>
      <c r="I6" s="273"/>
      <c r="J6" s="273"/>
      <c r="K6" s="273"/>
      <c r="L6" s="273"/>
      <c r="M6" s="273"/>
    </row>
    <row r="7" spans="1:13">
      <c r="B7" s="174"/>
      <c r="C7" s="169"/>
      <c r="D7" s="169"/>
    </row>
    <row r="8" spans="1:13">
      <c r="A8" s="174" t="s">
        <v>194</v>
      </c>
      <c r="C8" s="273"/>
      <c r="D8" s="273"/>
      <c r="E8" s="273"/>
      <c r="F8" s="273"/>
      <c r="G8" s="273"/>
      <c r="H8" s="273"/>
      <c r="I8" s="273"/>
      <c r="J8" s="273"/>
      <c r="K8" s="273"/>
      <c r="L8" s="273"/>
      <c r="M8" s="273"/>
    </row>
    <row r="9" spans="1:13">
      <c r="B9" s="174"/>
    </row>
    <row r="10" spans="1:13">
      <c r="A10" s="174" t="s">
        <v>195</v>
      </c>
      <c r="E10" s="273"/>
      <c r="F10" s="273"/>
      <c r="G10" s="273"/>
      <c r="H10" s="273"/>
      <c r="I10" s="273"/>
      <c r="J10" s="273"/>
      <c r="K10" s="273"/>
      <c r="L10" s="273"/>
      <c r="M10" s="273"/>
    </row>
    <row r="11" spans="1:13">
      <c r="B11" s="174"/>
    </row>
    <row r="12" spans="1:13">
      <c r="A12" s="174" t="s">
        <v>196</v>
      </c>
      <c r="C12" s="273"/>
      <c r="D12" s="273"/>
      <c r="E12" s="273"/>
      <c r="F12" s="273"/>
      <c r="G12" s="273"/>
      <c r="H12" s="273"/>
      <c r="I12" s="273"/>
      <c r="J12" s="273"/>
      <c r="K12" s="273"/>
      <c r="L12" s="273"/>
      <c r="M12" s="273"/>
    </row>
    <row r="13" spans="1:13">
      <c r="B13" s="174"/>
    </row>
    <row r="14" spans="1:13">
      <c r="A14" s="174" t="s">
        <v>197</v>
      </c>
      <c r="C14" s="273"/>
      <c r="D14" s="273"/>
      <c r="E14" s="273"/>
      <c r="F14" s="176" t="s">
        <v>224</v>
      </c>
      <c r="G14" s="273"/>
      <c r="H14" s="273"/>
      <c r="I14" s="273"/>
      <c r="J14" s="273"/>
      <c r="K14" s="273"/>
      <c r="L14" s="273"/>
      <c r="M14" s="273"/>
    </row>
    <row r="15" spans="1:13">
      <c r="B15" s="174"/>
    </row>
    <row r="16" spans="1:13">
      <c r="A16" s="174" t="s">
        <v>198</v>
      </c>
      <c r="F16" s="276"/>
      <c r="G16" s="273"/>
      <c r="H16" s="273"/>
      <c r="I16" s="273"/>
      <c r="J16" s="273"/>
      <c r="K16" s="273"/>
      <c r="L16" s="273"/>
      <c r="M16" s="273"/>
    </row>
    <row r="17" spans="1:13">
      <c r="B17" s="174"/>
      <c r="F17" s="169"/>
      <c r="G17" s="169"/>
      <c r="H17" s="169"/>
      <c r="I17" s="169"/>
      <c r="J17" s="169"/>
      <c r="K17" s="169"/>
      <c r="L17" s="169"/>
      <c r="M17" s="169"/>
    </row>
    <row r="18" spans="1:13">
      <c r="A18" s="174" t="s">
        <v>199</v>
      </c>
      <c r="C18" s="177" t="s">
        <v>213</v>
      </c>
      <c r="D18" s="174" t="s">
        <v>200</v>
      </c>
      <c r="E18" s="177" t="s">
        <v>213</v>
      </c>
      <c r="F18" s="172" t="s">
        <v>201</v>
      </c>
      <c r="G18" s="177" t="s">
        <v>213</v>
      </c>
      <c r="H18" s="172" t="s">
        <v>202</v>
      </c>
    </row>
    <row r="19" spans="1:13">
      <c r="B19" s="174"/>
    </row>
    <row r="20" spans="1:13" ht="145.5" customHeight="1">
      <c r="A20" s="275" t="s">
        <v>227</v>
      </c>
      <c r="B20" s="275"/>
      <c r="C20" s="275"/>
      <c r="D20" s="275"/>
      <c r="E20" s="275"/>
      <c r="F20" s="275"/>
      <c r="G20" s="275"/>
      <c r="H20" s="275"/>
      <c r="I20" s="275"/>
      <c r="J20" s="275"/>
      <c r="K20" s="275"/>
      <c r="L20" s="275"/>
      <c r="M20" s="275"/>
    </row>
    <row r="21" spans="1:13">
      <c r="B21" s="174"/>
    </row>
    <row r="22" spans="1:13">
      <c r="A22" s="174" t="s">
        <v>203</v>
      </c>
      <c r="E22" s="273"/>
      <c r="F22" s="273"/>
      <c r="G22" s="273"/>
      <c r="H22" s="273"/>
      <c r="I22" s="273"/>
      <c r="J22" s="273"/>
      <c r="K22" s="273"/>
      <c r="L22" s="273"/>
      <c r="M22" s="273"/>
    </row>
    <row r="23" spans="1:13">
      <c r="F23" s="174"/>
      <c r="J23" s="174"/>
    </row>
    <row r="24" spans="1:13">
      <c r="B24" s="174"/>
    </row>
    <row r="25" spans="1:13">
      <c r="A25" s="174" t="s">
        <v>214</v>
      </c>
      <c r="C25" s="273"/>
      <c r="D25" s="273"/>
      <c r="E25" s="273"/>
      <c r="F25" s="273"/>
      <c r="G25" s="273"/>
      <c r="H25" s="175" t="s">
        <v>204</v>
      </c>
      <c r="I25" s="277"/>
      <c r="J25" s="277"/>
      <c r="K25" s="175" t="s">
        <v>205</v>
      </c>
      <c r="L25" s="278"/>
      <c r="M25" s="278"/>
    </row>
    <row r="26" spans="1:13">
      <c r="B26" s="174"/>
      <c r="C26" s="169"/>
      <c r="D26" s="169"/>
      <c r="E26" s="169"/>
      <c r="F26" s="169"/>
      <c r="G26" s="169"/>
      <c r="H26" s="169"/>
      <c r="I26" s="169"/>
      <c r="J26" s="169"/>
      <c r="K26" s="169"/>
      <c r="L26" s="169"/>
      <c r="M26" s="169"/>
    </row>
    <row r="27" spans="1:13" ht="13.9">
      <c r="B27" s="274" t="s">
        <v>207</v>
      </c>
      <c r="C27" s="274"/>
      <c r="D27" s="274"/>
      <c r="E27" s="274"/>
      <c r="F27" s="274"/>
      <c r="G27" s="274"/>
      <c r="H27" s="274"/>
      <c r="I27" s="274"/>
      <c r="J27" s="274"/>
      <c r="K27" s="274"/>
      <c r="L27" s="274"/>
      <c r="M27" s="274"/>
    </row>
    <row r="28" spans="1:13">
      <c r="A28" s="174" t="s">
        <v>206</v>
      </c>
    </row>
    <row r="29" spans="1:13">
      <c r="B29" s="174"/>
    </row>
    <row r="30" spans="1:13">
      <c r="C30" s="178" t="s">
        <v>213</v>
      </c>
      <c r="D30" s="174" t="s">
        <v>236</v>
      </c>
    </row>
    <row r="31" spans="1:13">
      <c r="C31" s="178" t="s">
        <v>213</v>
      </c>
      <c r="D31" s="174" t="s">
        <v>215</v>
      </c>
    </row>
    <row r="32" spans="1:13">
      <c r="C32" s="178" t="s">
        <v>213</v>
      </c>
      <c r="D32" s="174" t="s">
        <v>216</v>
      </c>
    </row>
    <row r="33" spans="2:13">
      <c r="C33" s="178" t="s">
        <v>213</v>
      </c>
      <c r="D33" s="174" t="s">
        <v>217</v>
      </c>
    </row>
    <row r="34" spans="2:13">
      <c r="C34" s="178" t="s">
        <v>213</v>
      </c>
      <c r="D34" s="174" t="s">
        <v>218</v>
      </c>
    </row>
    <row r="35" spans="2:13">
      <c r="C35" s="178" t="s">
        <v>213</v>
      </c>
      <c r="D35" s="174" t="s">
        <v>219</v>
      </c>
    </row>
    <row r="36" spans="2:13">
      <c r="C36" s="178" t="s">
        <v>213</v>
      </c>
      <c r="D36" s="174" t="s">
        <v>220</v>
      </c>
    </row>
    <row r="37" spans="2:13">
      <c r="C37" s="178" t="s">
        <v>213</v>
      </c>
      <c r="D37" s="174" t="s">
        <v>221</v>
      </c>
    </row>
    <row r="38" spans="2:13">
      <c r="C38" s="178" t="s">
        <v>213</v>
      </c>
      <c r="D38" s="174" t="s">
        <v>222</v>
      </c>
    </row>
    <row r="39" spans="2:13">
      <c r="C39" s="178" t="s">
        <v>213</v>
      </c>
      <c r="D39" s="174" t="s">
        <v>223</v>
      </c>
    </row>
    <row r="40" spans="2:13">
      <c r="B40" s="167"/>
      <c r="C40" s="174"/>
    </row>
    <row r="41" spans="2:13" ht="13.9">
      <c r="B41" s="274" t="s">
        <v>207</v>
      </c>
      <c r="C41" s="274"/>
      <c r="D41" s="274"/>
      <c r="E41" s="274"/>
      <c r="F41" s="274"/>
      <c r="G41" s="274"/>
      <c r="H41" s="274"/>
      <c r="I41" s="274"/>
      <c r="J41" s="274"/>
      <c r="K41" s="274"/>
      <c r="L41" s="274"/>
      <c r="M41" s="274"/>
    </row>
    <row r="42" spans="2:13" ht="13.9">
      <c r="B42" s="173"/>
      <c r="C42" s="173"/>
      <c r="D42" s="173"/>
      <c r="E42" s="173"/>
      <c r="F42" s="173"/>
      <c r="G42" s="173"/>
      <c r="H42" s="173"/>
      <c r="I42" s="173"/>
      <c r="J42" s="173"/>
      <c r="K42" s="173"/>
      <c r="L42" s="173"/>
      <c r="M42" s="173"/>
    </row>
    <row r="43" spans="2:13" ht="13.9">
      <c r="C43" s="170" t="s">
        <v>208</v>
      </c>
    </row>
    <row r="44" spans="2:13">
      <c r="C44" s="171"/>
    </row>
    <row r="45" spans="2:13">
      <c r="C45" s="172" t="s">
        <v>209</v>
      </c>
    </row>
    <row r="46" spans="2:13">
      <c r="C46" s="172" t="s">
        <v>210</v>
      </c>
    </row>
    <row r="47" spans="2:13">
      <c r="C47" s="172" t="s">
        <v>211</v>
      </c>
    </row>
    <row r="48" spans="2:13">
      <c r="C48" s="172" t="s">
        <v>212</v>
      </c>
    </row>
  </sheetData>
  <sheetProtection algorithmName="SHA-512" hashValue="TtgTiDyGDgRHgPbzxVKtJui++WcUESJeh/P6tqvalDoUnPYncySNXpFA7e5YRcgclxQZbJ6F2CmoWxsUqpwTLw==" saltValue="+Z2PUeJ8kmi98F4yzK8c1A==" spinCount="100000" sheet="1" objects="1" scenarios="1" selectLockedCells="1"/>
  <mergeCells count="17">
    <mergeCell ref="C25:G25"/>
    <mergeCell ref="I25:J25"/>
    <mergeCell ref="L25:M25"/>
    <mergeCell ref="B41:M41"/>
    <mergeCell ref="B27:M27"/>
    <mergeCell ref="E22:M22"/>
    <mergeCell ref="A1:M1"/>
    <mergeCell ref="A2:M2"/>
    <mergeCell ref="A4:M4"/>
    <mergeCell ref="A20:M20"/>
    <mergeCell ref="C6:M6"/>
    <mergeCell ref="C8:M8"/>
    <mergeCell ref="E10:M10"/>
    <mergeCell ref="C12:M12"/>
    <mergeCell ref="C14:E14"/>
    <mergeCell ref="G14:M14"/>
    <mergeCell ref="F16:M16"/>
  </mergeCells>
  <pageMargins left="0.7" right="0.7" top="0.75" bottom="0.75" header="0.3" footer="0.3"/>
  <pageSetup scale="68" orientation="portrait" horizontalDpi="4294967295" verticalDpi="4294967295" r:id="rId1"/>
  <headerFooter>
    <oddFooter>&amp;L&amp;8SHGCSI Loan Application &amp;6(&amp;F)&amp;C&amp;8Page &amp;P of &amp;N&amp;R&amp;8&amp;D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topLeftCell="A6" zoomScaleNormal="100" workbookViewId="0">
      <selection activeCell="N55" sqref="N55:Q55"/>
    </sheetView>
  </sheetViews>
  <sheetFormatPr defaultColWidth="8.73046875" defaultRowHeight="13.15"/>
  <cols>
    <col min="1" max="1" width="2.46484375" style="244" customWidth="1"/>
    <col min="2" max="2" width="22" style="181" customWidth="1"/>
    <col min="3" max="3" width="39.86328125" style="181" customWidth="1"/>
    <col min="4" max="4" width="3.1328125" style="181" customWidth="1"/>
    <col min="5" max="5" width="2.46484375" style="181" customWidth="1"/>
    <col min="6" max="6" width="27.265625" style="181" customWidth="1"/>
    <col min="7" max="7" width="13.265625" style="181" customWidth="1"/>
    <col min="8" max="8" width="11.46484375" style="181" customWidth="1"/>
    <col min="9" max="9" width="8.06640625" style="181" customWidth="1"/>
    <col min="10" max="10" width="7.53125" style="181" customWidth="1"/>
    <col min="11" max="11" width="2.796875" style="181" customWidth="1"/>
    <col min="12" max="12" width="2.73046875" style="244" customWidth="1"/>
    <col min="13" max="13" width="30.33203125" style="181" customWidth="1"/>
    <col min="14" max="14" width="11" style="181" customWidth="1"/>
    <col min="15" max="15" width="9.73046875" style="181" customWidth="1"/>
    <col min="16" max="16" width="10.53125" style="181" customWidth="1"/>
    <col min="17" max="17" width="9.73046875" style="181" customWidth="1"/>
    <col min="18" max="16384" width="8.73046875" style="181"/>
  </cols>
  <sheetData>
    <row r="1" spans="1:17">
      <c r="A1" s="281" t="s">
        <v>56</v>
      </c>
      <c r="B1" s="281"/>
      <c r="C1" s="281"/>
      <c r="D1" s="281"/>
      <c r="E1" s="281"/>
      <c r="F1" s="281"/>
      <c r="G1" s="281"/>
      <c r="H1" s="281"/>
      <c r="I1" s="281"/>
      <c r="J1" s="281"/>
      <c r="K1" s="281"/>
      <c r="L1" s="281"/>
      <c r="M1" s="281"/>
      <c r="N1" s="281"/>
      <c r="O1" s="281"/>
      <c r="P1" s="281"/>
      <c r="Q1" s="281"/>
    </row>
    <row r="2" spans="1:17">
      <c r="A2" s="282" t="s">
        <v>187</v>
      </c>
      <c r="B2" s="282"/>
      <c r="C2" s="282"/>
      <c r="D2" s="282"/>
      <c r="E2" s="282"/>
      <c r="F2" s="282"/>
      <c r="G2" s="282"/>
      <c r="H2" s="282"/>
      <c r="I2" s="282"/>
      <c r="J2" s="282"/>
      <c r="K2" s="282"/>
      <c r="L2" s="282"/>
      <c r="M2" s="282"/>
      <c r="N2" s="282"/>
      <c r="O2" s="282"/>
      <c r="P2" s="282"/>
      <c r="Q2" s="282"/>
    </row>
    <row r="3" spans="1:17">
      <c r="A3" s="182"/>
      <c r="B3" s="182"/>
      <c r="C3" s="182"/>
      <c r="D3" s="182"/>
      <c r="E3" s="182"/>
      <c r="F3" s="182"/>
      <c r="G3" s="182"/>
      <c r="H3" s="182"/>
      <c r="I3" s="182"/>
      <c r="J3" s="182"/>
      <c r="K3" s="182"/>
      <c r="L3" s="182"/>
      <c r="M3" s="182"/>
      <c r="N3" s="182"/>
      <c r="O3" s="182"/>
      <c r="P3" s="182"/>
      <c r="Q3" s="182"/>
    </row>
    <row r="4" spans="1:17" ht="44.1" customHeight="1">
      <c r="A4" s="286" t="s">
        <v>225</v>
      </c>
      <c r="B4" s="286"/>
      <c r="C4" s="286"/>
      <c r="D4" s="286"/>
      <c r="E4" s="286"/>
      <c r="F4" s="286"/>
      <c r="G4" s="286"/>
      <c r="H4" s="286"/>
      <c r="I4" s="286"/>
      <c r="J4" s="286"/>
      <c r="K4" s="286"/>
      <c r="L4" s="286"/>
      <c r="M4" s="286"/>
      <c r="N4" s="286"/>
      <c r="O4" s="286"/>
      <c r="P4" s="286"/>
      <c r="Q4" s="286"/>
    </row>
    <row r="5" spans="1:17">
      <c r="A5" s="182"/>
      <c r="B5" s="182"/>
      <c r="C5" s="182"/>
      <c r="D5" s="182"/>
      <c r="E5" s="182"/>
      <c r="F5" s="182"/>
      <c r="G5" s="182"/>
      <c r="H5" s="182"/>
      <c r="I5" s="182"/>
      <c r="J5" s="182"/>
      <c r="K5" s="182"/>
      <c r="L5" s="182"/>
      <c r="M5" s="182"/>
      <c r="N5" s="182"/>
      <c r="O5" s="182"/>
      <c r="P5" s="182"/>
      <c r="Q5" s="182"/>
    </row>
    <row r="6" spans="1:17" ht="13.5" thickBot="1">
      <c r="A6" s="182"/>
      <c r="B6" s="182"/>
      <c r="C6" s="182"/>
      <c r="D6" s="182"/>
      <c r="E6" s="182"/>
      <c r="F6" s="182"/>
      <c r="G6" s="182"/>
      <c r="H6" s="182"/>
      <c r="I6" s="182"/>
      <c r="J6" s="182"/>
      <c r="K6" s="182"/>
      <c r="L6" s="182"/>
      <c r="M6" s="182"/>
      <c r="N6" s="182"/>
      <c r="O6" s="182"/>
      <c r="P6" s="182"/>
      <c r="Q6" s="182"/>
    </row>
    <row r="7" spans="1:17">
      <c r="A7" s="283" t="s">
        <v>160</v>
      </c>
      <c r="B7" s="284"/>
      <c r="C7" s="285"/>
      <c r="D7" s="182"/>
      <c r="E7" s="283" t="s">
        <v>161</v>
      </c>
      <c r="F7" s="284"/>
      <c r="G7" s="284"/>
      <c r="H7" s="284"/>
      <c r="I7" s="284"/>
      <c r="J7" s="285"/>
      <c r="K7" s="182"/>
      <c r="L7" s="283" t="s">
        <v>162</v>
      </c>
      <c r="M7" s="284"/>
      <c r="N7" s="284"/>
      <c r="O7" s="284"/>
      <c r="P7" s="284"/>
      <c r="Q7" s="285"/>
    </row>
    <row r="8" spans="1:17" ht="43.05" customHeight="1">
      <c r="A8" s="183" t="s">
        <v>124</v>
      </c>
      <c r="B8" s="184"/>
      <c r="C8" s="185"/>
      <c r="E8" s="183" t="s">
        <v>18</v>
      </c>
      <c r="F8" s="184"/>
      <c r="G8" s="184" t="s">
        <v>110</v>
      </c>
      <c r="H8" s="186" t="s">
        <v>152</v>
      </c>
      <c r="I8" s="187" t="s">
        <v>153</v>
      </c>
      <c r="J8" s="188" t="s">
        <v>15</v>
      </c>
      <c r="L8" s="183" t="s">
        <v>27</v>
      </c>
      <c r="M8" s="184"/>
      <c r="N8" s="189" t="s">
        <v>239</v>
      </c>
      <c r="O8" s="190" t="s">
        <v>159</v>
      </c>
      <c r="P8" s="190" t="s">
        <v>155</v>
      </c>
      <c r="Q8" s="191" t="s">
        <v>156</v>
      </c>
    </row>
    <row r="9" spans="1:17">
      <c r="A9" s="183"/>
      <c r="B9" s="192" t="s">
        <v>125</v>
      </c>
      <c r="C9" s="193"/>
      <c r="E9" s="194"/>
      <c r="F9" s="247"/>
      <c r="G9" s="195"/>
      <c r="H9" s="195"/>
      <c r="I9" s="184"/>
      <c r="J9" s="196"/>
      <c r="L9" s="183"/>
      <c r="M9" s="184" t="s">
        <v>169</v>
      </c>
      <c r="N9" s="197"/>
      <c r="O9" s="184" t="s">
        <v>182</v>
      </c>
      <c r="P9" s="184"/>
      <c r="Q9" s="185"/>
    </row>
    <row r="10" spans="1:17">
      <c r="A10" s="183"/>
      <c r="B10" s="192" t="s">
        <v>111</v>
      </c>
      <c r="C10" s="193"/>
      <c r="E10" s="194"/>
      <c r="F10" s="184" t="s">
        <v>12</v>
      </c>
      <c r="G10" s="195"/>
      <c r="H10" s="195"/>
      <c r="I10" s="184"/>
      <c r="J10" s="196"/>
      <c r="L10" s="183"/>
      <c r="M10" s="184" t="s">
        <v>240</v>
      </c>
      <c r="N10" s="206"/>
      <c r="O10" s="198"/>
      <c r="P10" s="198"/>
      <c r="Q10" s="199"/>
    </row>
    <row r="11" spans="1:17">
      <c r="A11" s="183"/>
      <c r="B11" s="192" t="s">
        <v>112</v>
      </c>
      <c r="C11" s="193"/>
      <c r="E11" s="194"/>
      <c r="F11" s="184" t="s">
        <v>179</v>
      </c>
      <c r="G11" s="200">
        <f>C18</f>
        <v>0</v>
      </c>
      <c r="H11" s="201" t="s">
        <v>62</v>
      </c>
      <c r="I11" s="184"/>
      <c r="J11" s="185"/>
      <c r="L11" s="183"/>
      <c r="M11" s="184" t="s">
        <v>38</v>
      </c>
      <c r="N11" s="195"/>
      <c r="O11" s="195"/>
      <c r="P11" s="202">
        <v>18</v>
      </c>
      <c r="Q11" s="203"/>
    </row>
    <row r="12" spans="1:17">
      <c r="A12" s="183"/>
      <c r="B12" s="184" t="s">
        <v>138</v>
      </c>
      <c r="C12" s="193"/>
      <c r="E12" s="194"/>
      <c r="F12" s="184" t="s">
        <v>88</v>
      </c>
      <c r="G12" s="195"/>
      <c r="H12" s="195"/>
      <c r="I12" s="184"/>
      <c r="J12" s="196"/>
      <c r="L12" s="183"/>
      <c r="M12" s="184" t="s">
        <v>0</v>
      </c>
      <c r="N12" s="195"/>
      <c r="O12" s="195"/>
      <c r="P12" s="202">
        <v>18</v>
      </c>
      <c r="Q12" s="203"/>
    </row>
    <row r="13" spans="1:17">
      <c r="A13" s="183"/>
      <c r="B13" s="184" t="s">
        <v>139</v>
      </c>
      <c r="C13" s="193"/>
      <c r="E13" s="194"/>
      <c r="F13" s="247" t="s">
        <v>37</v>
      </c>
      <c r="G13" s="195"/>
      <c r="H13" s="195"/>
      <c r="I13" s="204"/>
      <c r="J13" s="203"/>
      <c r="L13" s="183"/>
      <c r="M13" s="184" t="s">
        <v>90</v>
      </c>
      <c r="N13" s="195"/>
      <c r="O13" s="195"/>
      <c r="P13" s="202">
        <v>18</v>
      </c>
      <c r="Q13" s="203"/>
    </row>
    <row r="14" spans="1:17">
      <c r="A14" s="183"/>
      <c r="B14" s="184"/>
      <c r="C14" s="185"/>
      <c r="E14" s="194"/>
      <c r="F14" s="247" t="s">
        <v>37</v>
      </c>
      <c r="G14" s="195"/>
      <c r="H14" s="195"/>
      <c r="I14" s="204"/>
      <c r="J14" s="203"/>
      <c r="L14" s="183"/>
      <c r="M14" s="184" t="s">
        <v>91</v>
      </c>
      <c r="N14" s="195"/>
      <c r="O14" s="195"/>
      <c r="P14" s="202">
        <v>18</v>
      </c>
      <c r="Q14" s="203"/>
    </row>
    <row r="15" spans="1:17">
      <c r="A15" s="183"/>
      <c r="B15" s="184"/>
      <c r="C15" s="185"/>
      <c r="E15" s="194"/>
      <c r="F15" s="205" t="s">
        <v>1</v>
      </c>
      <c r="G15" s="195"/>
      <c r="H15" s="206"/>
      <c r="I15" s="192"/>
      <c r="J15" s="207"/>
      <c r="L15" s="183"/>
      <c r="M15" s="208"/>
      <c r="N15" s="201"/>
      <c r="O15" s="201"/>
      <c r="P15" s="209"/>
      <c r="Q15" s="210"/>
    </row>
    <row r="16" spans="1:17">
      <c r="A16" s="183"/>
      <c r="B16" s="184"/>
      <c r="C16" s="185"/>
      <c r="E16" s="194"/>
      <c r="F16" s="205" t="s">
        <v>1</v>
      </c>
      <c r="G16" s="195">
        <v>0</v>
      </c>
      <c r="H16" s="211"/>
      <c r="I16" s="192"/>
      <c r="J16" s="207"/>
      <c r="L16" s="183"/>
      <c r="M16" s="208"/>
      <c r="N16" s="201"/>
      <c r="O16" s="201"/>
      <c r="P16" s="209"/>
      <c r="Q16" s="210"/>
    </row>
    <row r="17" spans="1:17" ht="13.5" thickBot="1">
      <c r="A17" s="183" t="s">
        <v>120</v>
      </c>
      <c r="B17" s="184"/>
      <c r="C17" s="185"/>
      <c r="E17" s="194"/>
      <c r="F17" s="212" t="s">
        <v>13</v>
      </c>
      <c r="G17" s="213">
        <f>SUM(G9:G16)</f>
        <v>0</v>
      </c>
      <c r="H17" s="184"/>
      <c r="I17" s="192"/>
      <c r="J17" s="207"/>
      <c r="L17" s="183"/>
      <c r="M17" s="204" t="s">
        <v>237</v>
      </c>
      <c r="N17" s="195"/>
      <c r="O17" s="195"/>
      <c r="P17" s="202">
        <v>18</v>
      </c>
      <c r="Q17" s="203"/>
    </row>
    <row r="18" spans="1:17" ht="13.5" thickTop="1">
      <c r="A18" s="183"/>
      <c r="B18" s="184" t="s">
        <v>110</v>
      </c>
      <c r="C18" s="214"/>
      <c r="E18" s="183" t="s">
        <v>17</v>
      </c>
      <c r="F18" s="184"/>
      <c r="G18" s="215"/>
      <c r="H18" s="215"/>
      <c r="I18" s="184"/>
      <c r="J18" s="185"/>
      <c r="L18" s="183"/>
      <c r="M18" s="204" t="s">
        <v>237</v>
      </c>
      <c r="N18" s="195"/>
      <c r="O18" s="195"/>
      <c r="P18" s="202">
        <v>18</v>
      </c>
      <c r="Q18" s="203"/>
    </row>
    <row r="19" spans="1:17">
      <c r="A19" s="183"/>
      <c r="B19" s="184" t="s">
        <v>114</v>
      </c>
      <c r="C19" s="216"/>
      <c r="E19" s="194"/>
      <c r="F19" s="217" t="s">
        <v>65</v>
      </c>
      <c r="G19" s="195"/>
      <c r="H19" s="184"/>
      <c r="I19" s="184"/>
      <c r="J19" s="185"/>
      <c r="L19" s="183"/>
      <c r="M19" s="204" t="s">
        <v>237</v>
      </c>
      <c r="N19" s="195"/>
      <c r="O19" s="195"/>
      <c r="P19" s="202">
        <v>18</v>
      </c>
      <c r="Q19" s="203"/>
    </row>
    <row r="20" spans="1:17">
      <c r="A20" s="183"/>
      <c r="B20" s="184" t="s">
        <v>151</v>
      </c>
      <c r="C20" s="218"/>
      <c r="E20" s="194"/>
      <c r="F20" s="217" t="s">
        <v>64</v>
      </c>
      <c r="G20" s="195"/>
      <c r="H20" s="184"/>
      <c r="I20" s="184"/>
      <c r="J20" s="185"/>
      <c r="L20" s="183"/>
      <c r="M20" s="204" t="s">
        <v>16</v>
      </c>
      <c r="N20" s="195"/>
      <c r="O20" s="195"/>
      <c r="P20" s="202">
        <v>18</v>
      </c>
      <c r="Q20" s="203"/>
    </row>
    <row r="21" spans="1:17">
      <c r="A21" s="183"/>
      <c r="B21" s="184" t="s">
        <v>113</v>
      </c>
      <c r="C21" s="219"/>
      <c r="E21" s="194"/>
      <c r="F21" s="217" t="s">
        <v>63</v>
      </c>
      <c r="G21" s="195"/>
      <c r="H21" s="184"/>
      <c r="I21" s="184"/>
      <c r="J21" s="185"/>
      <c r="L21" s="183"/>
      <c r="M21" s="204" t="s">
        <v>16</v>
      </c>
      <c r="N21" s="195"/>
      <c r="O21" s="195"/>
      <c r="P21" s="202">
        <v>18</v>
      </c>
      <c r="Q21" s="203"/>
    </row>
    <row r="22" spans="1:17">
      <c r="A22" s="183" t="s">
        <v>177</v>
      </c>
      <c r="B22" s="184"/>
      <c r="C22" s="185"/>
      <c r="E22" s="194"/>
      <c r="F22" s="217" t="s">
        <v>166</v>
      </c>
      <c r="G22" s="195"/>
      <c r="H22" s="184"/>
      <c r="I22" s="184"/>
      <c r="J22" s="185"/>
      <c r="L22" s="183"/>
      <c r="M22" s="220" t="s">
        <v>2</v>
      </c>
      <c r="N22" s="215">
        <f>SUM(N11:N21)</f>
        <v>0</v>
      </c>
      <c r="O22" s="215">
        <f>SUM(O11:O21)</f>
        <v>0</v>
      </c>
      <c r="P22" s="184"/>
      <c r="Q22" s="185"/>
    </row>
    <row r="23" spans="1:17">
      <c r="A23" s="183"/>
      <c r="B23" s="184" t="s">
        <v>241</v>
      </c>
      <c r="C23" s="216"/>
      <c r="E23" s="194"/>
      <c r="F23" s="217" t="s">
        <v>66</v>
      </c>
      <c r="G23" s="195"/>
      <c r="H23" s="184"/>
      <c r="I23" s="184"/>
      <c r="J23" s="185"/>
      <c r="L23" s="183" t="s">
        <v>233</v>
      </c>
      <c r="M23" s="184"/>
      <c r="N23" s="215"/>
      <c r="O23" s="215"/>
      <c r="P23" s="184"/>
      <c r="Q23" s="185"/>
    </row>
    <row r="24" spans="1:17">
      <c r="A24" s="183"/>
      <c r="B24" s="184" t="s">
        <v>110</v>
      </c>
      <c r="C24" s="214"/>
      <c r="E24" s="194"/>
      <c r="F24" s="217" t="s">
        <v>67</v>
      </c>
      <c r="G24" s="195"/>
      <c r="H24" s="184"/>
      <c r="I24" s="184"/>
      <c r="J24" s="185"/>
      <c r="L24" s="183"/>
      <c r="M24" s="184" t="s">
        <v>3</v>
      </c>
      <c r="N24" s="195"/>
      <c r="O24" s="195"/>
      <c r="P24" s="202">
        <v>18</v>
      </c>
      <c r="Q24" s="203"/>
    </row>
    <row r="25" spans="1:17">
      <c r="A25" s="183"/>
      <c r="B25" s="184" t="s">
        <v>181</v>
      </c>
      <c r="C25" s="216"/>
      <c r="E25" s="194"/>
      <c r="F25" s="217" t="s">
        <v>68</v>
      </c>
      <c r="G25" s="195"/>
      <c r="H25" s="184"/>
      <c r="I25" s="184"/>
      <c r="J25" s="185"/>
      <c r="L25" s="183"/>
      <c r="M25" s="184" t="s">
        <v>4</v>
      </c>
      <c r="N25" s="195"/>
      <c r="O25" s="195"/>
      <c r="P25" s="202">
        <v>18</v>
      </c>
      <c r="Q25" s="203"/>
    </row>
    <row r="26" spans="1:17">
      <c r="A26" s="183"/>
      <c r="B26" s="184" t="s">
        <v>158</v>
      </c>
      <c r="C26" s="221">
        <f>IF(C29&gt;0,((C29-C21)/365),C25)</f>
        <v>0</v>
      </c>
      <c r="E26" s="194"/>
      <c r="F26" s="217" t="s">
        <v>69</v>
      </c>
      <c r="G26" s="195"/>
      <c r="H26" s="184"/>
      <c r="I26" s="184"/>
      <c r="J26" s="185"/>
      <c r="L26" s="183"/>
      <c r="M26" s="184" t="s">
        <v>5</v>
      </c>
      <c r="N26" s="195"/>
      <c r="O26" s="195"/>
      <c r="P26" s="202">
        <v>18</v>
      </c>
      <c r="Q26" s="203"/>
    </row>
    <row r="27" spans="1:17">
      <c r="A27" s="183"/>
      <c r="B27" s="184" t="s">
        <v>15</v>
      </c>
      <c r="C27" s="218"/>
      <c r="E27" s="194"/>
      <c r="F27" s="217" t="s">
        <v>78</v>
      </c>
      <c r="G27" s="195"/>
      <c r="H27" s="184"/>
      <c r="I27" s="184"/>
      <c r="J27" s="185"/>
      <c r="L27" s="183"/>
      <c r="M27" s="184" t="s">
        <v>6</v>
      </c>
      <c r="N27" s="195"/>
      <c r="O27" s="195"/>
      <c r="P27" s="202">
        <v>18</v>
      </c>
      <c r="Q27" s="203"/>
    </row>
    <row r="28" spans="1:17">
      <c r="A28" s="183"/>
      <c r="B28" s="184" t="s">
        <v>128</v>
      </c>
      <c r="C28" s="219"/>
      <c r="E28" s="194"/>
      <c r="F28" s="222" t="s">
        <v>73</v>
      </c>
      <c r="G28" s="195"/>
      <c r="H28" s="184"/>
      <c r="I28" s="184"/>
      <c r="J28" s="185"/>
      <c r="L28" s="183"/>
      <c r="M28" s="184" t="s">
        <v>7</v>
      </c>
      <c r="N28" s="195"/>
      <c r="O28" s="195"/>
      <c r="P28" s="202">
        <v>18</v>
      </c>
      <c r="Q28" s="203"/>
    </row>
    <row r="29" spans="1:17">
      <c r="A29" s="183"/>
      <c r="B29" s="184" t="s">
        <v>129</v>
      </c>
      <c r="C29" s="253"/>
      <c r="E29" s="194"/>
      <c r="F29" s="222" t="s">
        <v>74</v>
      </c>
      <c r="G29" s="195"/>
      <c r="H29" s="184"/>
      <c r="I29" s="184"/>
      <c r="J29" s="185"/>
      <c r="L29" s="183"/>
      <c r="M29" s="184" t="s">
        <v>238</v>
      </c>
      <c r="N29" s="195"/>
      <c r="O29" s="195"/>
      <c r="P29" s="202">
        <v>18</v>
      </c>
      <c r="Q29" s="203"/>
    </row>
    <row r="30" spans="1:17">
      <c r="A30" s="183"/>
      <c r="B30" s="184" t="s">
        <v>229</v>
      </c>
      <c r="C30" s="254" t="e">
        <f>VLOOKUP(C29,'Auto - Existing Ln Amort'!A18:H378,7)</f>
        <v>#N/A</v>
      </c>
      <c r="E30" s="194"/>
      <c r="F30" s="223" t="s">
        <v>75</v>
      </c>
      <c r="G30" s="195"/>
      <c r="H30" s="184"/>
      <c r="I30" s="184"/>
      <c r="J30" s="185"/>
      <c r="L30" s="183"/>
      <c r="M30" s="204" t="s">
        <v>16</v>
      </c>
      <c r="N30" s="195"/>
      <c r="O30" s="195"/>
      <c r="P30" s="202">
        <v>18</v>
      </c>
      <c r="Q30" s="203"/>
    </row>
    <row r="31" spans="1:17">
      <c r="A31" s="183" t="s">
        <v>188</v>
      </c>
      <c r="B31" s="184"/>
      <c r="C31" s="185"/>
      <c r="E31" s="194"/>
      <c r="F31" s="217" t="s">
        <v>167</v>
      </c>
      <c r="G31" s="195"/>
      <c r="H31" s="184"/>
      <c r="I31" s="184"/>
      <c r="J31" s="185"/>
      <c r="L31" s="183"/>
      <c r="M31" s="224" t="s">
        <v>16</v>
      </c>
      <c r="N31" s="195"/>
      <c r="O31" s="195"/>
      <c r="P31" s="202">
        <v>18</v>
      </c>
      <c r="Q31" s="203"/>
    </row>
    <row r="32" spans="1:17">
      <c r="A32" s="183"/>
      <c r="B32" s="184" t="s">
        <v>34</v>
      </c>
      <c r="C32" s="216"/>
      <c r="E32" s="194"/>
      <c r="F32" s="217" t="s">
        <v>168</v>
      </c>
      <c r="G32" s="195"/>
      <c r="H32" s="184"/>
      <c r="I32" s="184"/>
      <c r="J32" s="185"/>
      <c r="L32" s="183"/>
      <c r="M32" s="224" t="s">
        <v>16</v>
      </c>
      <c r="N32" s="195"/>
      <c r="O32" s="195"/>
      <c r="P32" s="202">
        <v>18</v>
      </c>
      <c r="Q32" s="203"/>
    </row>
    <row r="33" spans="1:19">
      <c r="A33" s="183"/>
      <c r="B33" s="184" t="s">
        <v>35</v>
      </c>
      <c r="C33" s="216"/>
      <c r="E33" s="194"/>
      <c r="F33" s="217" t="s">
        <v>76</v>
      </c>
      <c r="G33" s="195"/>
      <c r="H33" s="184"/>
      <c r="I33" s="184"/>
      <c r="J33" s="185"/>
      <c r="L33" s="183"/>
      <c r="M33" s="224" t="s">
        <v>16</v>
      </c>
      <c r="N33" s="195"/>
      <c r="O33" s="195"/>
      <c r="P33" s="202">
        <v>18</v>
      </c>
      <c r="Q33" s="203"/>
    </row>
    <row r="34" spans="1:19">
      <c r="A34" s="183"/>
      <c r="B34" s="184" t="s">
        <v>32</v>
      </c>
      <c r="C34" s="225"/>
      <c r="E34" s="194"/>
      <c r="F34" s="217" t="s">
        <v>77</v>
      </c>
      <c r="G34" s="195"/>
      <c r="H34" s="184"/>
      <c r="I34" s="184"/>
      <c r="J34" s="185"/>
      <c r="L34" s="183"/>
      <c r="M34" s="224" t="s">
        <v>16</v>
      </c>
      <c r="N34" s="195"/>
      <c r="O34" s="195"/>
      <c r="P34" s="202">
        <v>18</v>
      </c>
      <c r="Q34" s="203"/>
    </row>
    <row r="35" spans="1:19">
      <c r="A35" s="183"/>
      <c r="B35" s="184" t="s">
        <v>33</v>
      </c>
      <c r="C35" s="226"/>
      <c r="E35" s="194"/>
      <c r="F35" s="217" t="s">
        <v>72</v>
      </c>
      <c r="G35" s="195"/>
      <c r="H35" s="184"/>
      <c r="I35" s="184"/>
      <c r="J35" s="185"/>
      <c r="L35" s="183"/>
      <c r="M35" s="184" t="s">
        <v>43</v>
      </c>
      <c r="N35" s="195"/>
      <c r="O35" s="195"/>
      <c r="P35" s="202">
        <v>18</v>
      </c>
      <c r="Q35" s="203"/>
      <c r="S35" s="250"/>
    </row>
    <row r="36" spans="1:19">
      <c r="A36" s="183" t="s">
        <v>189</v>
      </c>
      <c r="B36" s="184"/>
      <c r="C36" s="185"/>
      <c r="E36" s="194"/>
      <c r="F36" s="227" t="s">
        <v>237</v>
      </c>
      <c r="G36" s="195"/>
      <c r="H36" s="184"/>
      <c r="I36" s="184"/>
      <c r="J36" s="185"/>
      <c r="L36" s="183"/>
      <c r="M36" s="212" t="s">
        <v>8</v>
      </c>
      <c r="N36" s="215">
        <f>SUM(N24:N35)</f>
        <v>0</v>
      </c>
      <c r="O36" s="215">
        <f>SUM(O24:O35)</f>
        <v>0</v>
      </c>
      <c r="P36" s="184"/>
      <c r="Q36" s="185"/>
    </row>
    <row r="37" spans="1:19">
      <c r="A37" s="183"/>
      <c r="B37" s="184" t="s">
        <v>49</v>
      </c>
      <c r="C37" s="216"/>
      <c r="E37" s="194"/>
      <c r="F37" s="205" t="s">
        <v>237</v>
      </c>
      <c r="G37" s="195"/>
      <c r="H37" s="184"/>
      <c r="I37" s="184"/>
      <c r="J37" s="185"/>
      <c r="L37" s="183"/>
      <c r="M37" s="184"/>
      <c r="N37" s="184"/>
      <c r="O37" s="184"/>
      <c r="P37" s="184"/>
      <c r="Q37" s="185"/>
    </row>
    <row r="38" spans="1:19">
      <c r="A38" s="183"/>
      <c r="B38" s="184" t="s">
        <v>50</v>
      </c>
      <c r="C38" s="228"/>
      <c r="E38" s="194"/>
      <c r="F38" s="229" t="s">
        <v>237</v>
      </c>
      <c r="G38" s="195"/>
      <c r="H38" s="184"/>
      <c r="I38" s="184"/>
      <c r="J38" s="185"/>
      <c r="L38" s="183" t="s">
        <v>234</v>
      </c>
      <c r="M38" s="230"/>
      <c r="N38" s="230"/>
      <c r="O38" s="230"/>
      <c r="P38" s="184"/>
      <c r="Q38" s="185"/>
    </row>
    <row r="39" spans="1:19">
      <c r="A39" s="183"/>
      <c r="B39" s="184" t="s">
        <v>51</v>
      </c>
      <c r="C39" s="225"/>
      <c r="E39" s="194"/>
      <c r="F39" s="184" t="s">
        <v>24</v>
      </c>
      <c r="G39" s="195"/>
      <c r="H39" s="184"/>
      <c r="I39" s="184"/>
      <c r="J39" s="185"/>
      <c r="L39" s="183"/>
      <c r="M39" s="184" t="str">
        <f>IF(C23="","",C23)</f>
        <v/>
      </c>
      <c r="N39" s="235">
        <f>'Auto - CF Projection'!C42</f>
        <v>0</v>
      </c>
      <c r="O39" s="184"/>
      <c r="P39" s="184"/>
      <c r="Q39" s="185"/>
    </row>
    <row r="40" spans="1:19">
      <c r="A40" s="183"/>
      <c r="B40" s="184" t="s">
        <v>52</v>
      </c>
      <c r="C40" s="226"/>
      <c r="D40" s="232"/>
      <c r="E40" s="233"/>
      <c r="F40" s="184" t="s">
        <v>23</v>
      </c>
      <c r="G40" s="195"/>
      <c r="H40" s="184"/>
      <c r="I40" s="184"/>
      <c r="J40" s="185"/>
      <c r="L40" s="183"/>
      <c r="M40" s="184" t="str">
        <f>A17</f>
        <v>SHGCSI Loan (Requested)</v>
      </c>
      <c r="N40" s="235">
        <f>'Auto - CF Projection'!C44</f>
        <v>0</v>
      </c>
      <c r="O40" s="184"/>
      <c r="P40" s="184"/>
      <c r="Q40" s="185"/>
    </row>
    <row r="41" spans="1:19" ht="14.55" customHeight="1">
      <c r="A41" s="183"/>
      <c r="B41" s="184" t="s">
        <v>242</v>
      </c>
      <c r="C41" s="302" t="e">
        <f>IF('Auto - RATIOS'!E14&gt;0.9,"Yes","NO")</f>
        <v>#DIV/0!</v>
      </c>
      <c r="D41" s="232"/>
      <c r="E41" s="233"/>
      <c r="F41" s="184" t="s">
        <v>25</v>
      </c>
      <c r="G41" s="195"/>
      <c r="H41" s="184"/>
      <c r="I41" s="184"/>
      <c r="J41" s="185"/>
      <c r="L41" s="183"/>
      <c r="M41" s="184" t="str">
        <f>F13</f>
        <v>Other Loan</v>
      </c>
      <c r="N41" s="235">
        <f>'Auto - CF Projection'!C45</f>
        <v>0</v>
      </c>
      <c r="O41" s="184"/>
      <c r="P41" s="184"/>
      <c r="Q41" s="185"/>
    </row>
    <row r="42" spans="1:19" ht="15" customHeight="1">
      <c r="A42" s="183"/>
      <c r="B42" s="304" t="s">
        <v>243</v>
      </c>
      <c r="C42" s="185"/>
      <c r="D42" s="232"/>
      <c r="E42" s="233"/>
      <c r="F42" s="184" t="s">
        <v>22</v>
      </c>
      <c r="G42" s="195"/>
      <c r="H42" s="184"/>
      <c r="I42" s="184"/>
      <c r="J42" s="185"/>
      <c r="L42" s="183"/>
      <c r="M42" s="184" t="str">
        <f>F14</f>
        <v>Other Loan</v>
      </c>
      <c r="N42" s="235">
        <f>'Auto - CF Projection'!C46</f>
        <v>0</v>
      </c>
      <c r="O42" s="184"/>
      <c r="P42" s="184"/>
      <c r="Q42" s="185"/>
    </row>
    <row r="43" spans="1:19" ht="15.6" customHeight="1">
      <c r="A43" s="183"/>
      <c r="B43" s="305" t="s">
        <v>244</v>
      </c>
      <c r="C43" s="185"/>
      <c r="D43" s="232"/>
      <c r="E43" s="233"/>
      <c r="F43" s="184" t="s">
        <v>21</v>
      </c>
      <c r="G43" s="195"/>
      <c r="H43" s="184"/>
      <c r="I43" s="184"/>
      <c r="J43" s="185"/>
      <c r="L43" s="183"/>
      <c r="M43" s="184"/>
      <c r="N43" s="184"/>
      <c r="O43" s="184"/>
      <c r="P43" s="184"/>
      <c r="Q43" s="185"/>
    </row>
    <row r="44" spans="1:19" ht="15" customHeight="1">
      <c r="A44" s="234"/>
      <c r="B44" s="303" t="s">
        <v>245</v>
      </c>
      <c r="C44" s="231" t="str">
        <f>IF(C21-C38&gt;183,"Yes","-")</f>
        <v>-</v>
      </c>
      <c r="D44" s="232"/>
      <c r="E44" s="233"/>
      <c r="F44" s="205" t="s">
        <v>16</v>
      </c>
      <c r="G44" s="195"/>
      <c r="H44" s="215"/>
      <c r="I44" s="184"/>
      <c r="J44" s="185"/>
      <c r="L44" s="183" t="s">
        <v>157</v>
      </c>
      <c r="M44" s="184"/>
      <c r="N44" s="215"/>
      <c r="O44" s="215"/>
      <c r="P44" s="184"/>
      <c r="Q44" s="185"/>
    </row>
    <row r="45" spans="1:19" ht="16.149999999999999" customHeight="1">
      <c r="A45" s="234"/>
      <c r="B45" s="300"/>
      <c r="C45" s="301"/>
      <c r="D45" s="232"/>
      <c r="E45" s="233"/>
      <c r="F45" s="205" t="s">
        <v>237</v>
      </c>
      <c r="G45" s="195"/>
      <c r="H45" s="215"/>
      <c r="I45" s="215"/>
      <c r="J45" s="185"/>
      <c r="L45" s="183"/>
      <c r="M45" s="184" t="s">
        <v>93</v>
      </c>
      <c r="N45" s="195"/>
      <c r="O45" s="195"/>
      <c r="P45" s="202">
        <v>18</v>
      </c>
      <c r="Q45" s="203"/>
    </row>
    <row r="46" spans="1:19">
      <c r="A46" s="183"/>
      <c r="B46" s="300"/>
      <c r="C46" s="301"/>
      <c r="D46" s="232"/>
      <c r="E46" s="233"/>
      <c r="F46" s="184" t="s">
        <v>164</v>
      </c>
      <c r="G46" s="235">
        <f>'Auto - Sources &amp; Uses'!E51</f>
        <v>0</v>
      </c>
      <c r="H46" s="236"/>
      <c r="I46" s="237" t="s">
        <v>165</v>
      </c>
      <c r="J46" s="185"/>
      <c r="L46" s="183"/>
      <c r="M46" s="247" t="s">
        <v>16</v>
      </c>
      <c r="N46" s="195"/>
      <c r="O46" s="195"/>
      <c r="P46" s="202"/>
      <c r="Q46" s="203"/>
    </row>
    <row r="47" spans="1:19" ht="13.5" thickBot="1">
      <c r="A47" s="183"/>
      <c r="B47" s="300"/>
      <c r="C47" s="301"/>
      <c r="D47" s="232"/>
      <c r="E47" s="233"/>
      <c r="F47" s="212" t="s">
        <v>85</v>
      </c>
      <c r="G47" s="213">
        <f>SUM(G19:G46)</f>
        <v>0</v>
      </c>
      <c r="H47" s="184"/>
      <c r="I47" s="184"/>
      <c r="J47" s="185"/>
      <c r="L47" s="183"/>
      <c r="M47" s="205" t="s">
        <v>16</v>
      </c>
      <c r="N47" s="195"/>
      <c r="O47" s="195"/>
      <c r="P47" s="202"/>
      <c r="Q47" s="203"/>
    </row>
    <row r="48" spans="1:19" ht="13.5" thickTop="1">
      <c r="A48" s="183"/>
      <c r="B48" s="300"/>
      <c r="C48" s="301"/>
      <c r="D48" s="232"/>
      <c r="E48" s="233"/>
      <c r="F48" s="212"/>
      <c r="G48" s="215"/>
      <c r="H48" s="184"/>
      <c r="I48" s="184"/>
      <c r="J48" s="185"/>
      <c r="L48" s="183"/>
      <c r="M48" s="212" t="s">
        <v>180</v>
      </c>
      <c r="N48" s="215">
        <f>SUM(N45:N47)</f>
        <v>0</v>
      </c>
      <c r="O48" s="215">
        <f>SUM(O45:O47)</f>
        <v>0</v>
      </c>
      <c r="P48" s="184"/>
      <c r="Q48" s="185"/>
    </row>
    <row r="49" spans="1:17" ht="13.15" customHeight="1">
      <c r="A49" s="183"/>
      <c r="B49" s="300"/>
      <c r="C49" s="301"/>
      <c r="E49" s="194"/>
      <c r="F49" s="184" t="s">
        <v>178</v>
      </c>
      <c r="G49" s="204"/>
      <c r="H49" s="184" t="s">
        <v>170</v>
      </c>
      <c r="I49" s="184"/>
      <c r="J49" s="185"/>
      <c r="L49" s="183"/>
      <c r="M49" s="184"/>
      <c r="N49" s="215"/>
      <c r="O49" s="215"/>
      <c r="P49" s="184"/>
      <c r="Q49" s="185"/>
    </row>
    <row r="50" spans="1:17" ht="13.5" thickBot="1">
      <c r="A50" s="238"/>
      <c r="B50" s="251"/>
      <c r="C50" s="252"/>
      <c r="E50" s="241"/>
      <c r="F50" s="239"/>
      <c r="G50" s="239"/>
      <c r="H50" s="239"/>
      <c r="I50" s="239"/>
      <c r="J50" s="240"/>
      <c r="L50" s="238"/>
      <c r="M50" s="239"/>
      <c r="N50" s="242"/>
      <c r="O50" s="242"/>
      <c r="P50" s="239"/>
      <c r="Q50" s="240"/>
    </row>
    <row r="51" spans="1:17" ht="12.6" customHeight="1">
      <c r="A51" s="243"/>
      <c r="B51" s="243"/>
      <c r="C51" s="243"/>
      <c r="D51" s="243"/>
      <c r="E51" s="243"/>
      <c r="F51" s="243"/>
      <c r="G51" s="243"/>
      <c r="H51" s="243"/>
      <c r="I51" s="243"/>
    </row>
    <row r="52" spans="1:17">
      <c r="A52" s="307" t="s">
        <v>247</v>
      </c>
      <c r="B52" s="244" t="s">
        <v>246</v>
      </c>
    </row>
    <row r="53" spans="1:17" ht="13.5" customHeight="1">
      <c r="B53" s="306" t="s">
        <v>248</v>
      </c>
      <c r="C53" s="306"/>
      <c r="D53" s="306"/>
      <c r="E53" s="306"/>
      <c r="F53" s="306"/>
      <c r="G53" s="306"/>
      <c r="H53" s="306"/>
      <c r="I53" s="306"/>
      <c r="J53" s="306"/>
      <c r="M53" s="184" t="s">
        <v>171</v>
      </c>
      <c r="N53" s="245"/>
      <c r="O53" s="215"/>
      <c r="P53" s="184"/>
      <c r="Q53" s="184"/>
    </row>
    <row r="54" spans="1:17" ht="13.15" customHeight="1">
      <c r="B54" s="306"/>
      <c r="C54" s="306"/>
      <c r="D54" s="306"/>
      <c r="E54" s="306"/>
      <c r="F54" s="306"/>
      <c r="G54" s="306"/>
      <c r="H54" s="306"/>
      <c r="I54" s="306"/>
      <c r="J54" s="306"/>
      <c r="M54" s="184" t="s">
        <v>172</v>
      </c>
      <c r="N54" s="279"/>
      <c r="O54" s="279"/>
      <c r="P54" s="279"/>
      <c r="Q54" s="279"/>
    </row>
    <row r="55" spans="1:17">
      <c r="B55" s="306"/>
      <c r="C55" s="306"/>
      <c r="D55" s="306"/>
      <c r="E55" s="306"/>
      <c r="F55" s="306"/>
      <c r="G55" s="306"/>
      <c r="H55" s="306"/>
      <c r="I55" s="306"/>
      <c r="J55" s="306"/>
      <c r="M55" s="184" t="s">
        <v>173</v>
      </c>
      <c r="N55" s="280"/>
      <c r="O55" s="280"/>
      <c r="P55" s="280"/>
      <c r="Q55" s="280"/>
    </row>
    <row r="56" spans="1:17">
      <c r="A56" s="244" t="s">
        <v>249</v>
      </c>
      <c r="C56" s="300"/>
      <c r="D56" s="300"/>
      <c r="E56" s="300"/>
      <c r="F56" s="300"/>
      <c r="G56" s="300"/>
      <c r="H56" s="300"/>
      <c r="I56" s="300"/>
      <c r="M56" s="192" t="s">
        <v>174</v>
      </c>
      <c r="N56" s="280"/>
      <c r="O56" s="280"/>
      <c r="P56" s="280"/>
      <c r="Q56" s="280"/>
    </row>
    <row r="57" spans="1:17">
      <c r="B57" s="181" t="s">
        <v>175</v>
      </c>
    </row>
    <row r="58" spans="1:17">
      <c r="B58" s="246" t="s">
        <v>176</v>
      </c>
    </row>
  </sheetData>
  <sheetProtection algorithmName="SHA-512" hashValue="RYbwdkIDN4sY5N/kyUsYG74bJYnGEKIdwh+V7Q3tpVLOKgNuHsmeaOpx7i0zLzr4LzUwtALz4Jg0tb7Johav9Q==" saltValue="6Cluk1VVJHvLVwOOhHv8EA==" spinCount="100000" sheet="1" objects="1" scenarios="1" selectLockedCells="1"/>
  <mergeCells count="10">
    <mergeCell ref="N54:Q54"/>
    <mergeCell ref="N55:Q55"/>
    <mergeCell ref="N56:Q56"/>
    <mergeCell ref="A1:Q1"/>
    <mergeCell ref="A2:Q2"/>
    <mergeCell ref="A7:C7"/>
    <mergeCell ref="E7:J7"/>
    <mergeCell ref="L7:Q7"/>
    <mergeCell ref="A4:Q4"/>
    <mergeCell ref="B53:J55"/>
  </mergeCells>
  <conditionalFormatting sqref="C41">
    <cfRule type="containsText" dxfId="1" priority="1" operator="containsText" text="NO">
      <formula>NOT(ISERROR(SEARCH("NO",C41)))</formula>
    </cfRule>
    <cfRule type="containsText" dxfId="0" priority="2" operator="containsText" text="Yes">
      <formula>NOT(ISERROR(SEARCH("Yes",C41)))</formula>
    </cfRule>
  </conditionalFormatting>
  <hyperlinks>
    <hyperlink ref="B58" r:id="rId1"/>
  </hyperlinks>
  <pageMargins left="0.5" right="0.5" top="0.75" bottom="0.75" header="0.3" footer="0.3"/>
  <pageSetup scale="59" orientation="landscape" r:id="rId2"/>
  <headerFooter>
    <oddFooter>&amp;L&amp;8SHGCSI Loan Application &amp;6(&amp;F)&amp;C&amp;8Page &amp;P of &amp;N&amp;R&amp;8&amp;D  &amp;T</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647DA1FA-03CF-492A-A639-CB87077D7A91}">
            <xm:f>NOT(ISERROR(SEARCH("Yes",C44)))</xm:f>
            <xm:f>"Yes"</xm:f>
            <x14:dxf>
              <fill>
                <patternFill>
                  <bgColor theme="5" tint="0.39994506668294322"/>
                </patternFill>
              </fill>
            </x14:dxf>
          </x14:cfRule>
          <xm:sqref>C44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zoomScaleNormal="100" workbookViewId="0">
      <selection activeCell="A38" sqref="A38"/>
    </sheetView>
  </sheetViews>
  <sheetFormatPr defaultRowHeight="14.25"/>
  <cols>
    <col min="1" max="1" width="4.06640625" style="86" customWidth="1"/>
    <col min="2" max="2" width="4.86328125" customWidth="1"/>
    <col min="3" max="3" width="25.1328125" customWidth="1"/>
    <col min="4" max="4" width="15.59765625" customWidth="1"/>
    <col min="5" max="5" width="14.59765625" style="2" customWidth="1"/>
    <col min="6" max="6" width="11.73046875" style="2" customWidth="1"/>
    <col min="7" max="7" width="10.796875" style="15" customWidth="1"/>
    <col min="8" max="8" width="6.86328125" customWidth="1"/>
    <col min="9" max="9" width="8.73046875" style="6"/>
    <col min="10" max="10" width="11.265625" style="1" customWidth="1"/>
    <col min="11" max="11" width="10.46484375" bestFit="1" customWidth="1"/>
  </cols>
  <sheetData>
    <row r="1" spans="1:14" ht="15.75">
      <c r="A1" s="287" t="s">
        <v>56</v>
      </c>
      <c r="B1" s="287"/>
      <c r="C1" s="287"/>
      <c r="D1" s="287"/>
      <c r="E1" s="287"/>
      <c r="F1" s="287"/>
      <c r="G1" s="287"/>
      <c r="H1" s="287"/>
      <c r="I1" s="287"/>
      <c r="J1" s="287"/>
      <c r="K1" s="287"/>
      <c r="L1" s="287"/>
      <c r="M1" s="287"/>
      <c r="N1" s="287"/>
    </row>
    <row r="2" spans="1:14" ht="15.6" customHeight="1">
      <c r="A2" s="288" t="s">
        <v>11</v>
      </c>
      <c r="B2" s="288"/>
      <c r="C2" s="288"/>
      <c r="D2" s="288"/>
      <c r="E2" s="288"/>
      <c r="F2" s="288"/>
      <c r="G2" s="288"/>
      <c r="H2" s="288"/>
      <c r="I2" s="288"/>
      <c r="J2" s="288"/>
      <c r="K2" s="288"/>
      <c r="L2" s="288"/>
      <c r="M2" s="288"/>
      <c r="N2" s="288"/>
    </row>
    <row r="3" spans="1:14">
      <c r="A3" s="135" t="s">
        <v>126</v>
      </c>
      <c r="B3" s="63"/>
      <c r="C3" s="63">
        <f>'Application Data Entry'!C9</f>
        <v>0</v>
      </c>
      <c r="D3" s="63"/>
      <c r="E3" s="50"/>
      <c r="F3" s="50"/>
      <c r="G3" s="62"/>
    </row>
    <row r="4" spans="1:14">
      <c r="A4" s="135" t="s">
        <v>9</v>
      </c>
      <c r="B4" s="63"/>
      <c r="C4" s="63">
        <f>'Application Data Entry'!C10</f>
        <v>0</v>
      </c>
      <c r="D4" s="63"/>
      <c r="E4" s="50"/>
      <c r="F4" s="50"/>
      <c r="G4" s="62"/>
    </row>
    <row r="5" spans="1:14">
      <c r="A5" s="135" t="s">
        <v>10</v>
      </c>
      <c r="B5" s="63"/>
      <c r="C5" s="63">
        <f>'Application Data Entry'!C11</f>
        <v>0</v>
      </c>
      <c r="D5" s="63"/>
      <c r="E5" s="50"/>
      <c r="F5" s="50"/>
      <c r="G5" s="62"/>
    </row>
    <row r="6" spans="1:14" ht="41.1" customHeight="1">
      <c r="E6" s="22" t="s">
        <v>14</v>
      </c>
      <c r="F6" s="57" t="s">
        <v>89</v>
      </c>
      <c r="G6" s="15" t="s">
        <v>41</v>
      </c>
      <c r="H6" s="54" t="s">
        <v>40</v>
      </c>
      <c r="I6" s="7" t="s">
        <v>15</v>
      </c>
      <c r="J6" s="11" t="s">
        <v>44</v>
      </c>
      <c r="K6" t="s">
        <v>20</v>
      </c>
    </row>
    <row r="7" spans="1:14" s="5" customFormat="1">
      <c r="A7" s="132" t="s">
        <v>18</v>
      </c>
      <c r="F7" s="23"/>
      <c r="G7" s="16"/>
      <c r="I7" s="8"/>
      <c r="J7" s="12"/>
    </row>
    <row r="8" spans="1:14">
      <c r="B8" t="s">
        <v>86</v>
      </c>
      <c r="E8" s="148">
        <f>'Application Data Entry'!G9</f>
        <v>0</v>
      </c>
      <c r="F8" s="148">
        <f>'Application Data Entry'!H9</f>
        <v>0</v>
      </c>
      <c r="G8" s="15" t="s">
        <v>42</v>
      </c>
      <c r="K8" s="21"/>
    </row>
    <row r="9" spans="1:14">
      <c r="B9" t="s">
        <v>12</v>
      </c>
      <c r="E9" s="148">
        <f>'Application Data Entry'!G10</f>
        <v>0</v>
      </c>
      <c r="F9" s="148">
        <f>'Application Data Entry'!H10</f>
        <v>0</v>
      </c>
      <c r="G9" s="15" t="s">
        <v>42</v>
      </c>
    </row>
    <row r="10" spans="1:14">
      <c r="B10" t="s">
        <v>57</v>
      </c>
      <c r="E10" s="148">
        <f>'Application Data Entry'!C18</f>
        <v>0</v>
      </c>
      <c r="F10" s="148" t="s">
        <v>62</v>
      </c>
      <c r="G10" s="179" t="str">
        <f>IF(E10&gt;0,"YES","NO")</f>
        <v>NO</v>
      </c>
      <c r="H10" s="145">
        <f>'Application Data Entry'!C19</f>
        <v>0</v>
      </c>
      <c r="I10" s="147">
        <f>'Application Data Entry'!C20</f>
        <v>0</v>
      </c>
      <c r="J10" s="1">
        <f>-IF(G10="yes",(PMT(I10/12,H10*12,E10)*12),0)</f>
        <v>0</v>
      </c>
    </row>
    <row r="11" spans="1:14">
      <c r="B11" t="s">
        <v>88</v>
      </c>
      <c r="E11" s="148">
        <f>'Application Data Entry'!G12</f>
        <v>0</v>
      </c>
      <c r="F11" s="148">
        <f>'Application Data Entry'!H12</f>
        <v>0</v>
      </c>
      <c r="G11" s="15" t="s">
        <v>42</v>
      </c>
    </row>
    <row r="12" spans="1:14">
      <c r="B12" t="s">
        <v>87</v>
      </c>
      <c r="E12" s="148">
        <f>'Application Data Entry'!G13</f>
        <v>0</v>
      </c>
      <c r="F12" s="148">
        <f>'Application Data Entry'!H13</f>
        <v>0</v>
      </c>
      <c r="G12" s="53" t="str">
        <f>IF(E12&gt;0,"YES","NO")</f>
        <v>NO</v>
      </c>
      <c r="H12" s="145">
        <f>'Application Data Entry'!I13</f>
        <v>0</v>
      </c>
      <c r="I12" s="147">
        <f>'Application Data Entry'!J13</f>
        <v>0</v>
      </c>
      <c r="J12" s="1">
        <f t="shared" ref="J12" si="0">-IF(G12="yes",(PMT(I12/12,H12*12,E12)*12),0)</f>
        <v>0</v>
      </c>
    </row>
    <row r="13" spans="1:14">
      <c r="B13" t="s">
        <v>37</v>
      </c>
      <c r="E13" s="148">
        <f>'Application Data Entry'!G14</f>
        <v>0</v>
      </c>
      <c r="F13" s="148">
        <f>'Application Data Entry'!H14</f>
        <v>0</v>
      </c>
      <c r="G13" s="179" t="str">
        <f>IF(E13&gt;0,"YES","NO")</f>
        <v>NO</v>
      </c>
      <c r="H13" s="145">
        <f>'Application Data Entry'!I14</f>
        <v>0</v>
      </c>
      <c r="I13" s="147">
        <f>'Application Data Entry'!J14</f>
        <v>0</v>
      </c>
      <c r="J13" s="1">
        <f t="shared" ref="J13" si="1">-IF(G13="yes",(PMT(I13/12,H13*12,E13)*12),0)</f>
        <v>0</v>
      </c>
    </row>
    <row r="14" spans="1:14">
      <c r="B14" s="289" t="str">
        <f>'Application Data Entry'!F15</f>
        <v>Other</v>
      </c>
      <c r="C14" s="290"/>
      <c r="D14" s="291"/>
      <c r="E14" s="148">
        <f>'Application Data Entry'!G15</f>
        <v>0</v>
      </c>
      <c r="F14" s="148">
        <f>'Application Data Entry'!H15</f>
        <v>0</v>
      </c>
      <c r="G14" s="62" t="s">
        <v>42</v>
      </c>
      <c r="H14" s="63"/>
      <c r="I14" s="64"/>
      <c r="J14" s="65"/>
    </row>
    <row r="15" spans="1:14">
      <c r="B15" s="289" t="str">
        <f>'Application Data Entry'!F16</f>
        <v>Other</v>
      </c>
      <c r="C15" s="290"/>
      <c r="D15" s="291"/>
      <c r="E15" s="148">
        <f>'Application Data Entry'!G16</f>
        <v>0</v>
      </c>
      <c r="F15" s="148">
        <f>'Application Data Entry'!H16</f>
        <v>0</v>
      </c>
      <c r="G15" s="62" t="s">
        <v>42</v>
      </c>
      <c r="H15" s="63"/>
      <c r="I15" s="64"/>
      <c r="J15" s="65"/>
    </row>
    <row r="17" spans="1:10">
      <c r="B17" s="132" t="s">
        <v>13</v>
      </c>
      <c r="C17" s="132"/>
      <c r="D17" s="132"/>
      <c r="E17" s="141">
        <f>SUM(E8:E15)</f>
        <v>0</v>
      </c>
      <c r="F17" s="142"/>
      <c r="G17" s="143"/>
    </row>
    <row r="19" spans="1:10" s="4" customFormat="1">
      <c r="A19" s="133" t="s">
        <v>17</v>
      </c>
      <c r="E19" s="24"/>
      <c r="F19" s="24"/>
      <c r="G19" s="18"/>
      <c r="I19" s="9"/>
      <c r="J19" s="13"/>
    </row>
    <row r="20" spans="1:10">
      <c r="B20" s="58" t="s">
        <v>65</v>
      </c>
      <c r="E20" s="148">
        <f>'Application Data Entry'!G19</f>
        <v>0</v>
      </c>
      <c r="F20" s="137"/>
    </row>
    <row r="21" spans="1:10">
      <c r="B21" s="58" t="s">
        <v>64</v>
      </c>
      <c r="E21" s="148">
        <f>'Application Data Entry'!G20</f>
        <v>0</v>
      </c>
      <c r="F21" s="137"/>
    </row>
    <row r="22" spans="1:10">
      <c r="B22" s="58" t="s">
        <v>63</v>
      </c>
      <c r="E22" s="148">
        <f>'Application Data Entry'!G21</f>
        <v>0</v>
      </c>
      <c r="F22" s="137"/>
    </row>
    <row r="23" spans="1:10">
      <c r="B23" s="58" t="s">
        <v>154</v>
      </c>
      <c r="E23" s="148">
        <f>'Application Data Entry'!G22</f>
        <v>0</v>
      </c>
      <c r="F23" s="137"/>
    </row>
    <row r="24" spans="1:10">
      <c r="B24" s="58" t="s">
        <v>66</v>
      </c>
      <c r="E24" s="148">
        <f>'Application Data Entry'!G23</f>
        <v>0</v>
      </c>
      <c r="F24" s="137"/>
    </row>
    <row r="25" spans="1:10">
      <c r="B25" s="58" t="s">
        <v>67</v>
      </c>
      <c r="E25" s="148">
        <f>'Application Data Entry'!G24</f>
        <v>0</v>
      </c>
      <c r="F25" s="137"/>
    </row>
    <row r="26" spans="1:10">
      <c r="B26" s="58" t="s">
        <v>68</v>
      </c>
      <c r="E26" s="148">
        <f>'Application Data Entry'!G25</f>
        <v>0</v>
      </c>
      <c r="F26" s="137"/>
    </row>
    <row r="27" spans="1:10">
      <c r="B27" s="58" t="s">
        <v>69</v>
      </c>
      <c r="E27" s="148">
        <f>'Application Data Entry'!G26</f>
        <v>0</v>
      </c>
      <c r="F27" s="137"/>
    </row>
    <row r="28" spans="1:10">
      <c r="B28" s="58" t="s">
        <v>78</v>
      </c>
      <c r="E28" s="148">
        <f>'Application Data Entry'!G27</f>
        <v>0</v>
      </c>
      <c r="F28" s="137"/>
    </row>
    <row r="29" spans="1:10">
      <c r="B29" s="59" t="s">
        <v>73</v>
      </c>
      <c r="E29" s="148">
        <f>'Application Data Entry'!G28</f>
        <v>0</v>
      </c>
      <c r="F29" s="137"/>
      <c r="G29" s="53"/>
    </row>
    <row r="30" spans="1:10">
      <c r="B30" s="59" t="s">
        <v>74</v>
      </c>
      <c r="E30" s="148">
        <f>'Application Data Entry'!G29</f>
        <v>0</v>
      </c>
      <c r="F30" s="137"/>
      <c r="G30" s="53"/>
    </row>
    <row r="31" spans="1:10">
      <c r="B31" s="292" t="str">
        <f>'Application Data Entry'!F30</f>
        <v>-   Other Security</v>
      </c>
      <c r="C31" s="293"/>
      <c r="D31" s="294"/>
      <c r="E31" s="148">
        <f>'Application Data Entry'!G30</f>
        <v>0</v>
      </c>
      <c r="F31" s="137"/>
      <c r="G31" s="53"/>
    </row>
    <row r="32" spans="1:10">
      <c r="B32" s="58" t="s">
        <v>70</v>
      </c>
      <c r="E32" s="148">
        <f>'Application Data Entry'!G31</f>
        <v>0</v>
      </c>
      <c r="F32" s="137"/>
    </row>
    <row r="33" spans="2:10">
      <c r="B33" s="58" t="s">
        <v>71</v>
      </c>
      <c r="E33" s="148">
        <f>'Application Data Entry'!G32</f>
        <v>0</v>
      </c>
      <c r="F33" s="137"/>
    </row>
    <row r="34" spans="2:10">
      <c r="B34" s="58" t="s">
        <v>76</v>
      </c>
      <c r="E34" s="148">
        <f>'Application Data Entry'!G33</f>
        <v>0</v>
      </c>
      <c r="F34" s="137"/>
    </row>
    <row r="35" spans="2:10">
      <c r="B35" s="58" t="s">
        <v>77</v>
      </c>
      <c r="E35" s="148">
        <f>'Application Data Entry'!G34</f>
        <v>0</v>
      </c>
      <c r="F35" s="137"/>
    </row>
    <row r="36" spans="2:10">
      <c r="B36" s="58" t="s">
        <v>72</v>
      </c>
      <c r="E36" s="148">
        <f>'Application Data Entry'!G35</f>
        <v>0</v>
      </c>
      <c r="F36" s="137"/>
    </row>
    <row r="37" spans="2:10">
      <c r="B37" s="289" t="str">
        <f>'Application Data Entry'!F36</f>
        <v xml:space="preserve">Other -  </v>
      </c>
      <c r="C37" s="290"/>
      <c r="D37" s="291"/>
      <c r="E37" s="148">
        <f>'Application Data Entry'!G36</f>
        <v>0</v>
      </c>
      <c r="F37" s="137"/>
      <c r="J37" s="58"/>
    </row>
    <row r="38" spans="2:10">
      <c r="B38" s="289" t="str">
        <f>'Application Data Entry'!F37</f>
        <v xml:space="preserve">Other -  </v>
      </c>
      <c r="C38" s="290"/>
      <c r="D38" s="291"/>
      <c r="E38" s="148">
        <f>'Application Data Entry'!G37</f>
        <v>0</v>
      </c>
      <c r="F38" s="137"/>
    </row>
    <row r="39" spans="2:10" ht="16.5">
      <c r="B39" s="289" t="str">
        <f>'Application Data Entry'!F38</f>
        <v xml:space="preserve">Other -  </v>
      </c>
      <c r="C39" s="290"/>
      <c r="D39" s="291"/>
      <c r="E39" s="149">
        <f>'Application Data Entry'!G38</f>
        <v>0</v>
      </c>
      <c r="F39" s="137"/>
    </row>
    <row r="40" spans="2:10">
      <c r="D40" s="48" t="s">
        <v>59</v>
      </c>
      <c r="E40" s="50">
        <f>SUM(E20:E39)</f>
        <v>0</v>
      </c>
      <c r="F40" s="7" t="e">
        <f>E40/E52</f>
        <v>#DIV/0!</v>
      </c>
      <c r="G40" t="s">
        <v>61</v>
      </c>
    </row>
    <row r="41" spans="2:10">
      <c r="B41" s="48"/>
      <c r="E41" s="15"/>
      <c r="F41" s="15"/>
    </row>
    <row r="42" spans="2:10">
      <c r="B42" t="s">
        <v>24</v>
      </c>
      <c r="E42" s="148">
        <f>'Application Data Entry'!G39</f>
        <v>0</v>
      </c>
      <c r="F42" s="137"/>
      <c r="J42" s="58"/>
    </row>
    <row r="43" spans="2:10">
      <c r="B43" t="s">
        <v>23</v>
      </c>
      <c r="E43" s="148">
        <f>'Application Data Entry'!G40</f>
        <v>0</v>
      </c>
      <c r="F43" s="137"/>
      <c r="J43"/>
    </row>
    <row r="44" spans="2:10">
      <c r="B44" t="s">
        <v>25</v>
      </c>
      <c r="E44" s="148">
        <f>'Application Data Entry'!G41</f>
        <v>0</v>
      </c>
      <c r="F44" s="137"/>
    </row>
    <row r="45" spans="2:10">
      <c r="B45" t="s">
        <v>22</v>
      </c>
      <c r="E45" s="148">
        <f>'Application Data Entry'!G42</f>
        <v>0</v>
      </c>
      <c r="F45" s="137"/>
    </row>
    <row r="46" spans="2:10">
      <c r="B46" t="s">
        <v>21</v>
      </c>
      <c r="E46" s="148">
        <f>'Application Data Entry'!G43</f>
        <v>0</v>
      </c>
      <c r="F46" s="137"/>
    </row>
    <row r="47" spans="2:10">
      <c r="B47" s="289" t="str">
        <f>'Application Data Entry'!F44</f>
        <v xml:space="preserve">Other - </v>
      </c>
      <c r="C47" s="290"/>
      <c r="D47" s="291"/>
      <c r="E47" s="148">
        <f>'Application Data Entry'!G44</f>
        <v>0</v>
      </c>
      <c r="F47" s="137"/>
    </row>
    <row r="48" spans="2:10" ht="16.5">
      <c r="B48" s="289" t="str">
        <f>'Application Data Entry'!F45</f>
        <v xml:space="preserve">Other -  </v>
      </c>
      <c r="C48" s="290"/>
      <c r="D48" s="291"/>
      <c r="E48" s="149">
        <f>'Application Data Entry'!G45</f>
        <v>0</v>
      </c>
      <c r="F48" s="137"/>
    </row>
    <row r="49" spans="1:12">
      <c r="D49" s="48" t="s">
        <v>60</v>
      </c>
      <c r="E49" s="49">
        <f>SUM(E42:E48)</f>
        <v>0</v>
      </c>
      <c r="F49" s="7" t="e">
        <f>E49/E52</f>
        <v>#DIV/0!</v>
      </c>
      <c r="G49" t="s">
        <v>61</v>
      </c>
    </row>
    <row r="50" spans="1:12" ht="16.5">
      <c r="B50" s="48"/>
      <c r="E50" s="51"/>
      <c r="F50" s="51"/>
    </row>
    <row r="51" spans="1:12">
      <c r="B51" t="s">
        <v>82</v>
      </c>
      <c r="D51" s="147">
        <f>'Application Data Entry'!H46</f>
        <v>0</v>
      </c>
      <c r="E51" s="49">
        <f>(E40+E49)*D51</f>
        <v>0</v>
      </c>
      <c r="F51" s="49" t="s">
        <v>150</v>
      </c>
      <c r="G51" s="53"/>
    </row>
    <row r="52" spans="1:12">
      <c r="D52" s="146" t="s">
        <v>58</v>
      </c>
      <c r="E52" s="52">
        <f>E40+E49+E51</f>
        <v>0</v>
      </c>
      <c r="F52" s="55"/>
    </row>
    <row r="53" spans="1:12">
      <c r="B53" s="48"/>
      <c r="E53" s="55"/>
      <c r="F53" s="55"/>
      <c r="G53" s="53"/>
    </row>
    <row r="54" spans="1:12">
      <c r="A54" s="86" t="s">
        <v>230</v>
      </c>
      <c r="F54" s="49"/>
      <c r="G54" s="17"/>
    </row>
    <row r="55" spans="1:12">
      <c r="B55" s="60" t="s">
        <v>79</v>
      </c>
      <c r="E55" s="49">
        <v>2500</v>
      </c>
      <c r="F55" s="50" t="s">
        <v>83</v>
      </c>
      <c r="G55" s="17"/>
    </row>
    <row r="56" spans="1:12">
      <c r="B56" s="60"/>
      <c r="C56" t="s">
        <v>141</v>
      </c>
      <c r="D56" s="136">
        <v>600</v>
      </c>
      <c r="E56" s="49"/>
      <c r="F56" s="50"/>
      <c r="G56" s="17"/>
    </row>
    <row r="57" spans="1:12">
      <c r="B57" s="60"/>
      <c r="C57" t="s">
        <v>142</v>
      </c>
      <c r="D57" s="136">
        <f>3*300</f>
        <v>900</v>
      </c>
      <c r="E57" s="49"/>
      <c r="F57" s="50"/>
      <c r="G57" s="17"/>
    </row>
    <row r="58" spans="1:12">
      <c r="B58" s="60"/>
      <c r="C58" t="s">
        <v>143</v>
      </c>
      <c r="D58" s="136">
        <f>E55-SUM(D56:D57)</f>
        <v>1000</v>
      </c>
      <c r="E58" s="49"/>
      <c r="F58" s="50"/>
      <c r="G58" s="17"/>
    </row>
    <row r="59" spans="1:12">
      <c r="B59" s="60" t="s">
        <v>80</v>
      </c>
      <c r="E59" s="49">
        <f>SUM(D60:D61)</f>
        <v>700</v>
      </c>
      <c r="F59" s="50"/>
      <c r="G59" s="17"/>
    </row>
    <row r="60" spans="1:12">
      <c r="C60" s="60" t="s">
        <v>148</v>
      </c>
      <c r="D60" s="49">
        <v>700</v>
      </c>
      <c r="F60" s="50" t="s">
        <v>149</v>
      </c>
      <c r="G60" s="17"/>
      <c r="J60" s="6"/>
      <c r="K60" s="6"/>
      <c r="L60" s="6"/>
    </row>
    <row r="61" spans="1:12">
      <c r="C61" s="60" t="s">
        <v>147</v>
      </c>
      <c r="D61" s="49">
        <f>(E10/1000)*F61</f>
        <v>0</v>
      </c>
      <c r="F61" s="1">
        <f>837.5/(300000/1000)</f>
        <v>2.7916666666666665</v>
      </c>
      <c r="G61" s="60" t="s">
        <v>145</v>
      </c>
      <c r="J61" s="6"/>
      <c r="K61" s="6"/>
      <c r="L61" s="6"/>
    </row>
    <row r="62" spans="1:12">
      <c r="B62" s="60" t="s">
        <v>84</v>
      </c>
      <c r="E62" s="49">
        <f>(E10/1000)*F62</f>
        <v>0</v>
      </c>
      <c r="F62" s="1">
        <v>2.4</v>
      </c>
      <c r="G62" s="60" t="s">
        <v>145</v>
      </c>
    </row>
    <row r="63" spans="1:12">
      <c r="B63" s="60" t="s">
        <v>81</v>
      </c>
      <c r="E63" s="50">
        <f>200+(75*4)</f>
        <v>500</v>
      </c>
      <c r="F63" s="50" t="s">
        <v>146</v>
      </c>
      <c r="G63" s="17"/>
    </row>
    <row r="64" spans="1:12">
      <c r="B64" s="60" t="s">
        <v>140</v>
      </c>
      <c r="D64" s="145">
        <f>IF('Application Data Entry'!G49&gt;3,'Application Data Entry'!G49-3,0)</f>
        <v>0</v>
      </c>
      <c r="E64" s="49">
        <f>300*D64</f>
        <v>0</v>
      </c>
      <c r="F64" s="50" t="s">
        <v>163</v>
      </c>
      <c r="G64" s="17"/>
    </row>
    <row r="65" spans="1:10">
      <c r="A65" s="138"/>
      <c r="C65" s="60"/>
      <c r="D65" s="48" t="s">
        <v>231</v>
      </c>
      <c r="E65" s="61">
        <f>SUM(E55:E64)</f>
        <v>3700</v>
      </c>
      <c r="F65" s="50"/>
      <c r="G65" s="17"/>
    </row>
    <row r="66" spans="1:10">
      <c r="B66" s="60"/>
      <c r="C66" s="60"/>
      <c r="D66" s="60"/>
      <c r="E66" s="49"/>
      <c r="F66" s="50"/>
      <c r="G66" s="17"/>
    </row>
    <row r="68" spans="1:10">
      <c r="B68" s="133" t="s">
        <v>85</v>
      </c>
      <c r="C68" s="133"/>
      <c r="D68" s="133"/>
      <c r="E68" s="139">
        <f>E52+E65</f>
        <v>3700</v>
      </c>
      <c r="F68" s="140"/>
      <c r="G68" s="19"/>
    </row>
    <row r="70" spans="1:10" s="3" customFormat="1" ht="14.65" thickBot="1">
      <c r="A70" s="134" t="s">
        <v>26</v>
      </c>
      <c r="E70" s="144">
        <f>E17-E68</f>
        <v>-3700</v>
      </c>
      <c r="F70" s="56"/>
      <c r="G70" s="20"/>
      <c r="I70" s="10"/>
      <c r="J70" s="14"/>
    </row>
    <row r="71" spans="1:10" ht="14.65" thickTop="1"/>
  </sheetData>
  <sheetProtection algorithmName="SHA-512" hashValue="x/xB2KeFES+IhZmHOuHpM+QNROP1Z/S+NV1+SCQP82rJ8qM7hAS8uLxOAxSENQ06tfgOc5Uc3biv+UNsrfoeIw==" saltValue="q73UpsvG+I+iRjEdAbrkiw==" spinCount="100000" sheet="1" objects="1" scenarios="1" selectLockedCells="1" selectUnlockedCells="1"/>
  <mergeCells count="10">
    <mergeCell ref="B48:D48"/>
    <mergeCell ref="B39:D39"/>
    <mergeCell ref="B38:D38"/>
    <mergeCell ref="B37:D37"/>
    <mergeCell ref="B31:D31"/>
    <mergeCell ref="A1:N1"/>
    <mergeCell ref="A2:N2"/>
    <mergeCell ref="B14:D14"/>
    <mergeCell ref="B15:D15"/>
    <mergeCell ref="B47:D47"/>
  </mergeCells>
  <pageMargins left="0.7" right="0.7" top="0.75" bottom="0.75" header="0.3" footer="0.3"/>
  <pageSetup scale="60" orientation="portrait" r:id="rId1"/>
  <headerFooter>
    <oddFooter>&amp;L&amp;8SHGCSI Loan Application &amp;6(&amp;F)&amp;C&amp;8Page &amp;P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showGridLines="0" zoomScaleNormal="100" workbookViewId="0">
      <selection activeCell="I54" sqref="I54"/>
    </sheetView>
  </sheetViews>
  <sheetFormatPr defaultColWidth="8.73046875" defaultRowHeight="11.65"/>
  <cols>
    <col min="1" max="1" width="2.33203125" style="75" customWidth="1"/>
    <col min="2" max="2" width="25.796875" style="25" customWidth="1"/>
    <col min="3" max="3" width="12.59765625" style="34" customWidth="1"/>
    <col min="4" max="5" width="12.59765625" style="27" customWidth="1"/>
    <col min="6" max="6" width="12.59765625" style="26" customWidth="1"/>
    <col min="7" max="24" width="12.59765625" style="27" customWidth="1"/>
    <col min="25" max="28" width="8.73046875" style="31"/>
    <col min="29" max="16384" width="8.73046875" style="25"/>
  </cols>
  <sheetData>
    <row r="1" spans="1:26" ht="15.75">
      <c r="A1" s="295" t="s">
        <v>46</v>
      </c>
      <c r="B1" s="296"/>
      <c r="C1" s="296"/>
      <c r="D1" s="296"/>
      <c r="E1" s="296"/>
      <c r="F1" s="296"/>
      <c r="G1" s="296"/>
      <c r="H1" s="296"/>
      <c r="I1" s="296"/>
      <c r="J1" s="296"/>
      <c r="K1" s="296"/>
      <c r="L1" s="296"/>
      <c r="M1" s="296"/>
      <c r="N1" s="296"/>
      <c r="O1" s="296"/>
      <c r="P1" s="296"/>
      <c r="Q1" s="296"/>
      <c r="R1" s="296"/>
      <c r="S1" s="296"/>
      <c r="T1" s="296"/>
      <c r="U1" s="296"/>
      <c r="V1" s="296"/>
      <c r="W1" s="296"/>
      <c r="X1" s="296"/>
    </row>
    <row r="2" spans="1:26">
      <c r="A2" s="74" t="s">
        <v>126</v>
      </c>
      <c r="B2" s="66"/>
      <c r="C2" s="67">
        <f>'Auto - Sources &amp; Uses'!C3</f>
        <v>0</v>
      </c>
      <c r="F2" s="25"/>
    </row>
    <row r="3" spans="1:26">
      <c r="A3" s="74" t="s">
        <v>9</v>
      </c>
      <c r="B3" s="66"/>
      <c r="C3" s="67">
        <f>'Auto - Sources &amp; Uses'!C4</f>
        <v>0</v>
      </c>
    </row>
    <row r="4" spans="1:26">
      <c r="A4" s="74" t="s">
        <v>10</v>
      </c>
      <c r="B4" s="66"/>
      <c r="C4" s="67">
        <f>'Auto - Sources &amp; Uses'!C5</f>
        <v>0</v>
      </c>
    </row>
    <row r="6" spans="1:26">
      <c r="G6" s="38"/>
      <c r="H6" s="39"/>
      <c r="I6" s="39"/>
      <c r="J6" s="39"/>
      <c r="K6" s="39"/>
      <c r="L6" s="39"/>
      <c r="M6" s="39"/>
      <c r="N6" s="39"/>
      <c r="O6" s="39"/>
      <c r="P6" s="39"/>
      <c r="Q6" s="39"/>
      <c r="R6" s="39"/>
      <c r="S6" s="39"/>
      <c r="T6" s="39"/>
      <c r="U6" s="39"/>
      <c r="V6" s="39"/>
      <c r="W6" s="39"/>
      <c r="X6" s="39"/>
    </row>
    <row r="7" spans="1:26" ht="34.9">
      <c r="C7" s="71" t="s">
        <v>94</v>
      </c>
      <c r="D7" s="37" t="s">
        <v>45</v>
      </c>
      <c r="E7" s="33"/>
      <c r="F7" s="28" t="s">
        <v>119</v>
      </c>
      <c r="G7" s="40">
        <v>1</v>
      </c>
      <c r="H7" s="41">
        <f>G7+1</f>
        <v>2</v>
      </c>
      <c r="I7" s="41">
        <f t="shared" ref="I7:X7" si="0">H7+1</f>
        <v>3</v>
      </c>
      <c r="J7" s="41">
        <f t="shared" si="0"/>
        <v>4</v>
      </c>
      <c r="K7" s="41">
        <f t="shared" si="0"/>
        <v>5</v>
      </c>
      <c r="L7" s="41">
        <f t="shared" si="0"/>
        <v>6</v>
      </c>
      <c r="M7" s="41">
        <f t="shared" si="0"/>
        <v>7</v>
      </c>
      <c r="N7" s="41">
        <f t="shared" si="0"/>
        <v>8</v>
      </c>
      <c r="O7" s="41">
        <f t="shared" si="0"/>
        <v>9</v>
      </c>
      <c r="P7" s="41">
        <f t="shared" si="0"/>
        <v>10</v>
      </c>
      <c r="Q7" s="41">
        <f t="shared" si="0"/>
        <v>11</v>
      </c>
      <c r="R7" s="41">
        <f t="shared" si="0"/>
        <v>12</v>
      </c>
      <c r="S7" s="41">
        <f t="shared" si="0"/>
        <v>13</v>
      </c>
      <c r="T7" s="41">
        <f t="shared" si="0"/>
        <v>14</v>
      </c>
      <c r="U7" s="41">
        <f t="shared" si="0"/>
        <v>15</v>
      </c>
      <c r="V7" s="41">
        <f t="shared" si="0"/>
        <v>16</v>
      </c>
      <c r="W7" s="41">
        <f t="shared" si="0"/>
        <v>17</v>
      </c>
      <c r="X7" s="41">
        <f t="shared" si="0"/>
        <v>18</v>
      </c>
    </row>
    <row r="8" spans="1:26">
      <c r="C8" s="159">
        <f>'Application Data Entry'!N9</f>
        <v>0</v>
      </c>
      <c r="D8" s="160">
        <f>C8+1</f>
        <v>1</v>
      </c>
      <c r="E8" s="84" t="s">
        <v>92</v>
      </c>
      <c r="F8" s="85" t="s">
        <v>55</v>
      </c>
      <c r="G8" s="42">
        <f>C8+1</f>
        <v>1</v>
      </c>
      <c r="H8" s="43">
        <f t="shared" ref="H8:X8" si="1">G8+1</f>
        <v>2</v>
      </c>
      <c r="I8" s="43">
        <f t="shared" si="1"/>
        <v>3</v>
      </c>
      <c r="J8" s="43">
        <f t="shared" si="1"/>
        <v>4</v>
      </c>
      <c r="K8" s="43">
        <f t="shared" si="1"/>
        <v>5</v>
      </c>
      <c r="L8" s="43">
        <f t="shared" si="1"/>
        <v>6</v>
      </c>
      <c r="M8" s="43">
        <f t="shared" si="1"/>
        <v>7</v>
      </c>
      <c r="N8" s="43">
        <f t="shared" si="1"/>
        <v>8</v>
      </c>
      <c r="O8" s="43">
        <f t="shared" si="1"/>
        <v>9</v>
      </c>
      <c r="P8" s="43">
        <f t="shared" si="1"/>
        <v>10</v>
      </c>
      <c r="Q8" s="43">
        <f t="shared" si="1"/>
        <v>11</v>
      </c>
      <c r="R8" s="43">
        <f t="shared" si="1"/>
        <v>12</v>
      </c>
      <c r="S8" s="43">
        <f t="shared" si="1"/>
        <v>13</v>
      </c>
      <c r="T8" s="43">
        <f t="shared" si="1"/>
        <v>14</v>
      </c>
      <c r="U8" s="43">
        <f t="shared" si="1"/>
        <v>15</v>
      </c>
      <c r="V8" s="43">
        <f t="shared" si="1"/>
        <v>16</v>
      </c>
      <c r="W8" s="43">
        <f t="shared" si="1"/>
        <v>17</v>
      </c>
      <c r="X8" s="43">
        <f t="shared" si="1"/>
        <v>18</v>
      </c>
      <c r="Y8" s="29"/>
      <c r="Z8" s="29"/>
    </row>
    <row r="9" spans="1:26">
      <c r="A9" s="75" t="s">
        <v>27</v>
      </c>
      <c r="C9" s="161"/>
      <c r="D9" s="162"/>
      <c r="E9" s="162"/>
      <c r="F9" s="163"/>
    </row>
    <row r="10" spans="1:26">
      <c r="B10" s="25" t="s">
        <v>38</v>
      </c>
      <c r="C10" s="150">
        <f>'Application Data Entry'!N11</f>
        <v>0</v>
      </c>
      <c r="D10" s="150">
        <f>'Application Data Entry'!O11</f>
        <v>0</v>
      </c>
      <c r="E10" s="151">
        <f>'Application Data Entry'!P11</f>
        <v>18</v>
      </c>
      <c r="F10" s="152">
        <f>'Application Data Entry'!Q11</f>
        <v>0</v>
      </c>
      <c r="G10" s="27">
        <f>IF($E10&lt;G$7,0,(C10+D10)*(1+$F10))</f>
        <v>0</v>
      </c>
      <c r="H10" s="27">
        <f>IF($E10&lt;H$7,0,(G10*(1+$F10)))</f>
        <v>0</v>
      </c>
      <c r="I10" s="27">
        <f t="shared" ref="I10:X11" si="2">IF($E10&lt;I$7,0,(H10*(1+$F10)))</f>
        <v>0</v>
      </c>
      <c r="J10" s="27">
        <f t="shared" si="2"/>
        <v>0</v>
      </c>
      <c r="K10" s="27">
        <f t="shared" si="2"/>
        <v>0</v>
      </c>
      <c r="L10" s="27">
        <f t="shared" si="2"/>
        <v>0</v>
      </c>
      <c r="M10" s="27">
        <f t="shared" si="2"/>
        <v>0</v>
      </c>
      <c r="N10" s="27">
        <f t="shared" si="2"/>
        <v>0</v>
      </c>
      <c r="O10" s="27">
        <f t="shared" si="2"/>
        <v>0</v>
      </c>
      <c r="P10" s="27">
        <f t="shared" si="2"/>
        <v>0</v>
      </c>
      <c r="Q10" s="27">
        <f t="shared" si="2"/>
        <v>0</v>
      </c>
      <c r="R10" s="27">
        <f t="shared" si="2"/>
        <v>0</v>
      </c>
      <c r="S10" s="27">
        <f t="shared" si="2"/>
        <v>0</v>
      </c>
      <c r="T10" s="27">
        <f t="shared" si="2"/>
        <v>0</v>
      </c>
      <c r="U10" s="27">
        <f t="shared" si="2"/>
        <v>0</v>
      </c>
      <c r="V10" s="27">
        <f t="shared" si="2"/>
        <v>0</v>
      </c>
      <c r="W10" s="27">
        <f t="shared" si="2"/>
        <v>0</v>
      </c>
      <c r="X10" s="27">
        <f t="shared" si="2"/>
        <v>0</v>
      </c>
    </row>
    <row r="11" spans="1:26">
      <c r="B11" s="25" t="s">
        <v>0</v>
      </c>
      <c r="C11" s="150">
        <f>'Application Data Entry'!N12</f>
        <v>0</v>
      </c>
      <c r="D11" s="150">
        <f>'Application Data Entry'!O12</f>
        <v>0</v>
      </c>
      <c r="E11" s="151">
        <f>'Application Data Entry'!P12</f>
        <v>18</v>
      </c>
      <c r="F11" s="152">
        <f>'Application Data Entry'!Q12</f>
        <v>0</v>
      </c>
      <c r="G11" s="27">
        <f>IF($E11&lt;G$7,0,(C11+D11)*(1+$F11))</f>
        <v>0</v>
      </c>
      <c r="H11" s="27">
        <f>IF($E11&lt;H$7,0,(G11*(1+$F11)))</f>
        <v>0</v>
      </c>
      <c r="I11" s="27">
        <f t="shared" si="2"/>
        <v>0</v>
      </c>
      <c r="J11" s="27">
        <f t="shared" si="2"/>
        <v>0</v>
      </c>
      <c r="K11" s="27">
        <f t="shared" si="2"/>
        <v>0</v>
      </c>
      <c r="L11" s="27">
        <f t="shared" si="2"/>
        <v>0</v>
      </c>
      <c r="M11" s="27">
        <f t="shared" si="2"/>
        <v>0</v>
      </c>
      <c r="N11" s="27">
        <f t="shared" si="2"/>
        <v>0</v>
      </c>
      <c r="O11" s="27">
        <f t="shared" si="2"/>
        <v>0</v>
      </c>
      <c r="P11" s="27">
        <f t="shared" si="2"/>
        <v>0</v>
      </c>
      <c r="Q11" s="27">
        <f t="shared" si="2"/>
        <v>0</v>
      </c>
      <c r="R11" s="27">
        <f t="shared" si="2"/>
        <v>0</v>
      </c>
      <c r="S11" s="27">
        <f t="shared" si="2"/>
        <v>0</v>
      </c>
      <c r="T11" s="27">
        <f t="shared" si="2"/>
        <v>0</v>
      </c>
      <c r="U11" s="27">
        <f t="shared" si="2"/>
        <v>0</v>
      </c>
      <c r="V11" s="27">
        <f t="shared" si="2"/>
        <v>0</v>
      </c>
      <c r="W11" s="27">
        <f t="shared" si="2"/>
        <v>0</v>
      </c>
      <c r="X11" s="27">
        <f t="shared" si="2"/>
        <v>0</v>
      </c>
    </row>
    <row r="12" spans="1:26">
      <c r="B12" s="25" t="s">
        <v>90</v>
      </c>
      <c r="C12" s="150">
        <f>'Application Data Entry'!N13</f>
        <v>0</v>
      </c>
      <c r="D12" s="150">
        <f>'Application Data Entry'!O13</f>
        <v>0</v>
      </c>
      <c r="E12" s="151">
        <f>'Application Data Entry'!P13</f>
        <v>18</v>
      </c>
      <c r="F12" s="152">
        <f>'Application Data Entry'!Q13</f>
        <v>0</v>
      </c>
      <c r="G12" s="27">
        <f t="shared" ref="G12:G18" si="3">IF($E12&lt;G$7,0,(C12+D12)*(1+$F12))</f>
        <v>0</v>
      </c>
      <c r="H12" s="27">
        <f t="shared" ref="H12:X12" si="4">IF($E12&lt;H$7,0,(G12*(1+$F12)))</f>
        <v>0</v>
      </c>
      <c r="I12" s="27">
        <f t="shared" si="4"/>
        <v>0</v>
      </c>
      <c r="J12" s="27">
        <f t="shared" si="4"/>
        <v>0</v>
      </c>
      <c r="K12" s="27">
        <f t="shared" si="4"/>
        <v>0</v>
      </c>
      <c r="L12" s="27">
        <f t="shared" si="4"/>
        <v>0</v>
      </c>
      <c r="M12" s="27">
        <f t="shared" si="4"/>
        <v>0</v>
      </c>
      <c r="N12" s="27">
        <f t="shared" si="4"/>
        <v>0</v>
      </c>
      <c r="O12" s="27">
        <f t="shared" si="4"/>
        <v>0</v>
      </c>
      <c r="P12" s="27">
        <f t="shared" si="4"/>
        <v>0</v>
      </c>
      <c r="Q12" s="27">
        <f t="shared" si="4"/>
        <v>0</v>
      </c>
      <c r="R12" s="27">
        <f t="shared" si="4"/>
        <v>0</v>
      </c>
      <c r="S12" s="27">
        <f t="shared" si="4"/>
        <v>0</v>
      </c>
      <c r="T12" s="27">
        <f t="shared" si="4"/>
        <v>0</v>
      </c>
      <c r="U12" s="27">
        <f t="shared" si="4"/>
        <v>0</v>
      </c>
      <c r="V12" s="27">
        <f t="shared" si="4"/>
        <v>0</v>
      </c>
      <c r="W12" s="27">
        <f t="shared" si="4"/>
        <v>0</v>
      </c>
      <c r="X12" s="27">
        <f t="shared" si="4"/>
        <v>0</v>
      </c>
    </row>
    <row r="13" spans="1:26">
      <c r="B13" s="25" t="s">
        <v>91</v>
      </c>
      <c r="C13" s="150">
        <f>'Application Data Entry'!N14</f>
        <v>0</v>
      </c>
      <c r="D13" s="150">
        <f>'Application Data Entry'!O14</f>
        <v>0</v>
      </c>
      <c r="E13" s="151">
        <f>'Application Data Entry'!P14</f>
        <v>18</v>
      </c>
      <c r="F13" s="152">
        <f>'Application Data Entry'!Q14</f>
        <v>0</v>
      </c>
      <c r="G13" s="27">
        <f t="shared" si="3"/>
        <v>0</v>
      </c>
      <c r="H13" s="27">
        <f t="shared" ref="H13:X13" si="5">IF($E13&lt;H$7,0,(G13*(1+$F13)))</f>
        <v>0</v>
      </c>
      <c r="I13" s="27">
        <f t="shared" si="5"/>
        <v>0</v>
      </c>
      <c r="J13" s="27">
        <f t="shared" si="5"/>
        <v>0</v>
      </c>
      <c r="K13" s="27">
        <f t="shared" si="5"/>
        <v>0</v>
      </c>
      <c r="L13" s="27">
        <f t="shared" si="5"/>
        <v>0</v>
      </c>
      <c r="M13" s="27">
        <f t="shared" si="5"/>
        <v>0</v>
      </c>
      <c r="N13" s="27">
        <f t="shared" si="5"/>
        <v>0</v>
      </c>
      <c r="O13" s="27">
        <f t="shared" si="5"/>
        <v>0</v>
      </c>
      <c r="P13" s="27">
        <f t="shared" si="5"/>
        <v>0</v>
      </c>
      <c r="Q13" s="27">
        <f t="shared" si="5"/>
        <v>0</v>
      </c>
      <c r="R13" s="27">
        <f t="shared" si="5"/>
        <v>0</v>
      </c>
      <c r="S13" s="27">
        <f t="shared" si="5"/>
        <v>0</v>
      </c>
      <c r="T13" s="27">
        <f t="shared" si="5"/>
        <v>0</v>
      </c>
      <c r="U13" s="27">
        <f t="shared" si="5"/>
        <v>0</v>
      </c>
      <c r="V13" s="27">
        <f t="shared" si="5"/>
        <v>0</v>
      </c>
      <c r="W13" s="27">
        <f t="shared" si="5"/>
        <v>0</v>
      </c>
      <c r="X13" s="27">
        <f t="shared" si="5"/>
        <v>0</v>
      </c>
    </row>
    <row r="14" spans="1:26">
      <c r="B14" s="150" t="str">
        <f>'Application Data Entry'!M17</f>
        <v xml:space="preserve">Other -  </v>
      </c>
      <c r="C14" s="150">
        <f>'Application Data Entry'!N17</f>
        <v>0</v>
      </c>
      <c r="D14" s="150">
        <f>'Application Data Entry'!O17</f>
        <v>0</v>
      </c>
      <c r="E14" s="151">
        <f>'Application Data Entry'!P17</f>
        <v>18</v>
      </c>
      <c r="F14" s="152">
        <f>'Application Data Entry'!Q17</f>
        <v>0</v>
      </c>
      <c r="G14" s="27">
        <f t="shared" si="3"/>
        <v>0</v>
      </c>
      <c r="H14" s="27">
        <f t="shared" ref="H14:X14" si="6">IF($E14&lt;H$7,0,(G14*(1+$F14)))</f>
        <v>0</v>
      </c>
      <c r="I14" s="27">
        <f t="shared" si="6"/>
        <v>0</v>
      </c>
      <c r="J14" s="27">
        <f t="shared" si="6"/>
        <v>0</v>
      </c>
      <c r="K14" s="27">
        <f t="shared" si="6"/>
        <v>0</v>
      </c>
      <c r="L14" s="27">
        <f t="shared" si="6"/>
        <v>0</v>
      </c>
      <c r="M14" s="27">
        <f t="shared" si="6"/>
        <v>0</v>
      </c>
      <c r="N14" s="27">
        <f t="shared" si="6"/>
        <v>0</v>
      </c>
      <c r="O14" s="27">
        <f t="shared" si="6"/>
        <v>0</v>
      </c>
      <c r="P14" s="27">
        <f t="shared" si="6"/>
        <v>0</v>
      </c>
      <c r="Q14" s="27">
        <f t="shared" si="6"/>
        <v>0</v>
      </c>
      <c r="R14" s="27">
        <f t="shared" si="6"/>
        <v>0</v>
      </c>
      <c r="S14" s="27">
        <f t="shared" si="6"/>
        <v>0</v>
      </c>
      <c r="T14" s="27">
        <f t="shared" si="6"/>
        <v>0</v>
      </c>
      <c r="U14" s="27">
        <f t="shared" si="6"/>
        <v>0</v>
      </c>
      <c r="V14" s="27">
        <f t="shared" si="6"/>
        <v>0</v>
      </c>
      <c r="W14" s="27">
        <f t="shared" si="6"/>
        <v>0</v>
      </c>
      <c r="X14" s="27">
        <f t="shared" si="6"/>
        <v>0</v>
      </c>
    </row>
    <row r="15" spans="1:26">
      <c r="B15" s="150" t="str">
        <f>'Application Data Entry'!M18</f>
        <v xml:space="preserve">Other -  </v>
      </c>
      <c r="C15" s="150">
        <f>'Application Data Entry'!N18</f>
        <v>0</v>
      </c>
      <c r="D15" s="150">
        <f>'Application Data Entry'!O18</f>
        <v>0</v>
      </c>
      <c r="E15" s="151">
        <f>'Application Data Entry'!P18</f>
        <v>18</v>
      </c>
      <c r="F15" s="152">
        <f>'Application Data Entry'!Q18</f>
        <v>0</v>
      </c>
      <c r="G15" s="27">
        <f t="shared" si="3"/>
        <v>0</v>
      </c>
      <c r="H15" s="27">
        <f t="shared" ref="H15:X15" si="7">IF($E15&lt;H$7,0,(G15*(1+$F15)))</f>
        <v>0</v>
      </c>
      <c r="I15" s="27">
        <f t="shared" si="7"/>
        <v>0</v>
      </c>
      <c r="J15" s="27">
        <f t="shared" si="7"/>
        <v>0</v>
      </c>
      <c r="K15" s="27">
        <f t="shared" si="7"/>
        <v>0</v>
      </c>
      <c r="L15" s="27">
        <f t="shared" si="7"/>
        <v>0</v>
      </c>
      <c r="M15" s="27">
        <f t="shared" si="7"/>
        <v>0</v>
      </c>
      <c r="N15" s="27">
        <f t="shared" si="7"/>
        <v>0</v>
      </c>
      <c r="O15" s="27">
        <f t="shared" si="7"/>
        <v>0</v>
      </c>
      <c r="P15" s="27">
        <f t="shared" si="7"/>
        <v>0</v>
      </c>
      <c r="Q15" s="27">
        <f t="shared" si="7"/>
        <v>0</v>
      </c>
      <c r="R15" s="27">
        <f t="shared" si="7"/>
        <v>0</v>
      </c>
      <c r="S15" s="27">
        <f t="shared" si="7"/>
        <v>0</v>
      </c>
      <c r="T15" s="27">
        <f t="shared" si="7"/>
        <v>0</v>
      </c>
      <c r="U15" s="27">
        <f t="shared" si="7"/>
        <v>0</v>
      </c>
      <c r="V15" s="27">
        <f t="shared" si="7"/>
        <v>0</v>
      </c>
      <c r="W15" s="27">
        <f t="shared" si="7"/>
        <v>0</v>
      </c>
      <c r="X15" s="27">
        <f t="shared" si="7"/>
        <v>0</v>
      </c>
    </row>
    <row r="16" spans="1:26">
      <c r="B16" s="150" t="str">
        <f>'Application Data Entry'!M19</f>
        <v xml:space="preserve">Other -  </v>
      </c>
      <c r="C16" s="150">
        <f>'Application Data Entry'!N19</f>
        <v>0</v>
      </c>
      <c r="D16" s="150">
        <f>'Application Data Entry'!O19</f>
        <v>0</v>
      </c>
      <c r="E16" s="151">
        <f>'Application Data Entry'!P19</f>
        <v>18</v>
      </c>
      <c r="F16" s="152">
        <f>'Application Data Entry'!Q19</f>
        <v>0</v>
      </c>
      <c r="G16" s="27">
        <f t="shared" si="3"/>
        <v>0</v>
      </c>
      <c r="H16" s="27">
        <f t="shared" ref="H16:X16" si="8">IF($E16&lt;H$7,0,(G16*(1+$F16)))</f>
        <v>0</v>
      </c>
      <c r="I16" s="27">
        <f t="shared" si="8"/>
        <v>0</v>
      </c>
      <c r="J16" s="27">
        <f t="shared" si="8"/>
        <v>0</v>
      </c>
      <c r="K16" s="27">
        <f t="shared" si="8"/>
        <v>0</v>
      </c>
      <c r="L16" s="27">
        <f t="shared" si="8"/>
        <v>0</v>
      </c>
      <c r="M16" s="27">
        <f t="shared" si="8"/>
        <v>0</v>
      </c>
      <c r="N16" s="27">
        <f t="shared" si="8"/>
        <v>0</v>
      </c>
      <c r="O16" s="27">
        <f t="shared" si="8"/>
        <v>0</v>
      </c>
      <c r="P16" s="27">
        <f t="shared" si="8"/>
        <v>0</v>
      </c>
      <c r="Q16" s="27">
        <f t="shared" si="8"/>
        <v>0</v>
      </c>
      <c r="R16" s="27">
        <f t="shared" si="8"/>
        <v>0</v>
      </c>
      <c r="S16" s="27">
        <f t="shared" si="8"/>
        <v>0</v>
      </c>
      <c r="T16" s="27">
        <f t="shared" si="8"/>
        <v>0</v>
      </c>
      <c r="U16" s="27">
        <f t="shared" si="8"/>
        <v>0</v>
      </c>
      <c r="V16" s="27">
        <f t="shared" si="8"/>
        <v>0</v>
      </c>
      <c r="W16" s="27">
        <f t="shared" si="8"/>
        <v>0</v>
      </c>
      <c r="X16" s="27">
        <f t="shared" si="8"/>
        <v>0</v>
      </c>
    </row>
    <row r="17" spans="1:24">
      <c r="B17" s="150" t="str">
        <f>'Application Data Entry'!M20</f>
        <v xml:space="preserve">Other - </v>
      </c>
      <c r="C17" s="150">
        <f>'Application Data Entry'!N20</f>
        <v>0</v>
      </c>
      <c r="D17" s="150">
        <f>'Application Data Entry'!O20</f>
        <v>0</v>
      </c>
      <c r="E17" s="151">
        <f>'Application Data Entry'!P20</f>
        <v>18</v>
      </c>
      <c r="F17" s="152">
        <f>'Application Data Entry'!Q20</f>
        <v>0</v>
      </c>
      <c r="G17" s="27">
        <f t="shared" si="3"/>
        <v>0</v>
      </c>
      <c r="H17" s="27">
        <f t="shared" ref="H17:X17" si="9">IF($E17&lt;H$7,0,(G17*(1+$F17)))</f>
        <v>0</v>
      </c>
      <c r="I17" s="27">
        <f t="shared" si="9"/>
        <v>0</v>
      </c>
      <c r="J17" s="27">
        <f t="shared" si="9"/>
        <v>0</v>
      </c>
      <c r="K17" s="27">
        <f t="shared" si="9"/>
        <v>0</v>
      </c>
      <c r="L17" s="27">
        <f t="shared" si="9"/>
        <v>0</v>
      </c>
      <c r="M17" s="27">
        <f t="shared" si="9"/>
        <v>0</v>
      </c>
      <c r="N17" s="27">
        <f t="shared" si="9"/>
        <v>0</v>
      </c>
      <c r="O17" s="27">
        <f t="shared" si="9"/>
        <v>0</v>
      </c>
      <c r="P17" s="27">
        <f t="shared" si="9"/>
        <v>0</v>
      </c>
      <c r="Q17" s="27">
        <f t="shared" si="9"/>
        <v>0</v>
      </c>
      <c r="R17" s="27">
        <f t="shared" si="9"/>
        <v>0</v>
      </c>
      <c r="S17" s="27">
        <f t="shared" si="9"/>
        <v>0</v>
      </c>
      <c r="T17" s="27">
        <f t="shared" si="9"/>
        <v>0</v>
      </c>
      <c r="U17" s="27">
        <f t="shared" si="9"/>
        <v>0</v>
      </c>
      <c r="V17" s="27">
        <f t="shared" si="9"/>
        <v>0</v>
      </c>
      <c r="W17" s="27">
        <f t="shared" si="9"/>
        <v>0</v>
      </c>
      <c r="X17" s="27">
        <f t="shared" si="9"/>
        <v>0</v>
      </c>
    </row>
    <row r="18" spans="1:24">
      <c r="B18" s="150" t="str">
        <f>'Application Data Entry'!M21</f>
        <v xml:space="preserve">Other - </v>
      </c>
      <c r="C18" s="150">
        <f>'Application Data Entry'!N21</f>
        <v>0</v>
      </c>
      <c r="D18" s="150">
        <f>'Application Data Entry'!O21</f>
        <v>0</v>
      </c>
      <c r="E18" s="151">
        <f>'Application Data Entry'!P21</f>
        <v>18</v>
      </c>
      <c r="F18" s="152">
        <f>'Application Data Entry'!Q21</f>
        <v>0</v>
      </c>
      <c r="G18" s="27">
        <f t="shared" si="3"/>
        <v>0</v>
      </c>
      <c r="H18" s="27">
        <f t="shared" ref="H18:X18" si="10">IF($E18&lt;H$7,0,(G18*(1+$F18)))</f>
        <v>0</v>
      </c>
      <c r="I18" s="27">
        <f t="shared" si="10"/>
        <v>0</v>
      </c>
      <c r="J18" s="27">
        <f t="shared" si="10"/>
        <v>0</v>
      </c>
      <c r="K18" s="27">
        <f t="shared" si="10"/>
        <v>0</v>
      </c>
      <c r="L18" s="27">
        <f t="shared" si="10"/>
        <v>0</v>
      </c>
      <c r="M18" s="27">
        <f t="shared" si="10"/>
        <v>0</v>
      </c>
      <c r="N18" s="27">
        <f t="shared" si="10"/>
        <v>0</v>
      </c>
      <c r="O18" s="27">
        <f t="shared" si="10"/>
        <v>0</v>
      </c>
      <c r="P18" s="27">
        <f t="shared" si="10"/>
        <v>0</v>
      </c>
      <c r="Q18" s="27">
        <f t="shared" si="10"/>
        <v>0</v>
      </c>
      <c r="R18" s="27">
        <f t="shared" si="10"/>
        <v>0</v>
      </c>
      <c r="S18" s="27">
        <f t="shared" si="10"/>
        <v>0</v>
      </c>
      <c r="T18" s="27">
        <f t="shared" si="10"/>
        <v>0</v>
      </c>
      <c r="U18" s="27">
        <f t="shared" si="10"/>
        <v>0</v>
      </c>
      <c r="V18" s="27">
        <f t="shared" si="10"/>
        <v>0</v>
      </c>
      <c r="W18" s="27">
        <f t="shared" si="10"/>
        <v>0</v>
      </c>
      <c r="X18" s="27">
        <f t="shared" si="10"/>
        <v>0</v>
      </c>
    </row>
    <row r="20" spans="1:24">
      <c r="B20" s="25" t="s">
        <v>2</v>
      </c>
      <c r="C20" s="35">
        <f>SUM(C9:C18)</f>
        <v>0</v>
      </c>
      <c r="D20" s="32"/>
      <c r="E20" s="32"/>
      <c r="F20" s="30"/>
      <c r="G20" s="32">
        <f t="shared" ref="G20:X20" si="11">SUM(G9:G18)</f>
        <v>0</v>
      </c>
      <c r="H20" s="32">
        <f t="shared" si="11"/>
        <v>0</v>
      </c>
      <c r="I20" s="32">
        <f t="shared" si="11"/>
        <v>0</v>
      </c>
      <c r="J20" s="32">
        <f t="shared" si="11"/>
        <v>0</v>
      </c>
      <c r="K20" s="32">
        <f t="shared" si="11"/>
        <v>0</v>
      </c>
      <c r="L20" s="32">
        <f t="shared" si="11"/>
        <v>0</v>
      </c>
      <c r="M20" s="32">
        <f t="shared" si="11"/>
        <v>0</v>
      </c>
      <c r="N20" s="32">
        <f t="shared" si="11"/>
        <v>0</v>
      </c>
      <c r="O20" s="32">
        <f t="shared" si="11"/>
        <v>0</v>
      </c>
      <c r="P20" s="32">
        <f t="shared" si="11"/>
        <v>0</v>
      </c>
      <c r="Q20" s="32">
        <f t="shared" si="11"/>
        <v>0</v>
      </c>
      <c r="R20" s="32">
        <f t="shared" si="11"/>
        <v>0</v>
      </c>
      <c r="S20" s="32">
        <f t="shared" si="11"/>
        <v>0</v>
      </c>
      <c r="T20" s="32">
        <f t="shared" si="11"/>
        <v>0</v>
      </c>
      <c r="U20" s="32">
        <f t="shared" si="11"/>
        <v>0</v>
      </c>
      <c r="V20" s="32">
        <f t="shared" si="11"/>
        <v>0</v>
      </c>
      <c r="W20" s="32">
        <f t="shared" si="11"/>
        <v>0</v>
      </c>
      <c r="X20" s="32">
        <f t="shared" si="11"/>
        <v>0</v>
      </c>
    </row>
    <row r="21" spans="1:24">
      <c r="E21" s="33"/>
    </row>
    <row r="22" spans="1:24">
      <c r="A22" s="75" t="s">
        <v>28</v>
      </c>
      <c r="E22" s="69"/>
      <c r="F22" s="70"/>
      <c r="P22" s="165"/>
    </row>
    <row r="24" spans="1:24">
      <c r="B24" s="66" t="s">
        <v>3</v>
      </c>
      <c r="C24" s="150">
        <f>'Application Data Entry'!N24</f>
        <v>0</v>
      </c>
      <c r="D24" s="150">
        <f>'Application Data Entry'!O24</f>
        <v>0</v>
      </c>
      <c r="E24" s="151">
        <f>'Application Data Entry'!P24</f>
        <v>18</v>
      </c>
      <c r="F24" s="152">
        <f>'Application Data Entry'!Q24</f>
        <v>0</v>
      </c>
      <c r="G24" s="27">
        <f t="shared" ref="G24:G35" si="12">IF($E24&lt;G$7,0,(C24+D24)*(1+$F24))</f>
        <v>0</v>
      </c>
      <c r="H24" s="27">
        <f t="shared" ref="H24:X24" si="13">IF($E24&lt;H$7,0,(G24*(1+$F24)))</f>
        <v>0</v>
      </c>
      <c r="I24" s="27">
        <f t="shared" si="13"/>
        <v>0</v>
      </c>
      <c r="J24" s="27">
        <f t="shared" si="13"/>
        <v>0</v>
      </c>
      <c r="K24" s="27">
        <f t="shared" si="13"/>
        <v>0</v>
      </c>
      <c r="L24" s="27">
        <f t="shared" si="13"/>
        <v>0</v>
      </c>
      <c r="M24" s="27">
        <f t="shared" si="13"/>
        <v>0</v>
      </c>
      <c r="N24" s="27">
        <f t="shared" si="13"/>
        <v>0</v>
      </c>
      <c r="O24" s="27">
        <f t="shared" si="13"/>
        <v>0</v>
      </c>
      <c r="P24" s="27">
        <f t="shared" si="13"/>
        <v>0</v>
      </c>
      <c r="Q24" s="27">
        <f t="shared" si="13"/>
        <v>0</v>
      </c>
      <c r="R24" s="27">
        <f t="shared" si="13"/>
        <v>0</v>
      </c>
      <c r="S24" s="27">
        <f t="shared" si="13"/>
        <v>0</v>
      </c>
      <c r="T24" s="27">
        <f t="shared" si="13"/>
        <v>0</v>
      </c>
      <c r="U24" s="27">
        <f t="shared" si="13"/>
        <v>0</v>
      </c>
      <c r="V24" s="27">
        <f t="shared" si="13"/>
        <v>0</v>
      </c>
      <c r="W24" s="27">
        <f t="shared" si="13"/>
        <v>0</v>
      </c>
      <c r="X24" s="27">
        <f t="shared" si="13"/>
        <v>0</v>
      </c>
    </row>
    <row r="25" spans="1:24">
      <c r="B25" s="66" t="s">
        <v>4</v>
      </c>
      <c r="C25" s="150">
        <f>'Application Data Entry'!N25</f>
        <v>0</v>
      </c>
      <c r="D25" s="150">
        <f>'Application Data Entry'!O25</f>
        <v>0</v>
      </c>
      <c r="E25" s="151">
        <f>'Application Data Entry'!P25</f>
        <v>18</v>
      </c>
      <c r="F25" s="152">
        <f>'Application Data Entry'!Q25</f>
        <v>0</v>
      </c>
      <c r="G25" s="27">
        <f t="shared" si="12"/>
        <v>0</v>
      </c>
      <c r="H25" s="27">
        <f t="shared" ref="H25:X25" si="14">IF($E25&lt;H$7,0,(G25*(1+$F25)))</f>
        <v>0</v>
      </c>
      <c r="I25" s="27">
        <f t="shared" si="14"/>
        <v>0</v>
      </c>
      <c r="J25" s="27">
        <f t="shared" si="14"/>
        <v>0</v>
      </c>
      <c r="K25" s="27">
        <f t="shared" si="14"/>
        <v>0</v>
      </c>
      <c r="L25" s="27">
        <f t="shared" si="14"/>
        <v>0</v>
      </c>
      <c r="M25" s="27">
        <f t="shared" si="14"/>
        <v>0</v>
      </c>
      <c r="N25" s="27">
        <f t="shared" si="14"/>
        <v>0</v>
      </c>
      <c r="O25" s="27">
        <f t="shared" si="14"/>
        <v>0</v>
      </c>
      <c r="P25" s="27">
        <f t="shared" si="14"/>
        <v>0</v>
      </c>
      <c r="Q25" s="27">
        <f t="shared" si="14"/>
        <v>0</v>
      </c>
      <c r="R25" s="27">
        <f t="shared" si="14"/>
        <v>0</v>
      </c>
      <c r="S25" s="27">
        <f t="shared" si="14"/>
        <v>0</v>
      </c>
      <c r="T25" s="27">
        <f t="shared" si="14"/>
        <v>0</v>
      </c>
      <c r="U25" s="27">
        <f t="shared" si="14"/>
        <v>0</v>
      </c>
      <c r="V25" s="27">
        <f t="shared" si="14"/>
        <v>0</v>
      </c>
      <c r="W25" s="27">
        <f t="shared" si="14"/>
        <v>0</v>
      </c>
      <c r="X25" s="27">
        <f t="shared" si="14"/>
        <v>0</v>
      </c>
    </row>
    <row r="26" spans="1:24">
      <c r="B26" s="66" t="s">
        <v>5</v>
      </c>
      <c r="C26" s="150">
        <f>'Application Data Entry'!N26</f>
        <v>0</v>
      </c>
      <c r="D26" s="150">
        <f>'Application Data Entry'!O26</f>
        <v>0</v>
      </c>
      <c r="E26" s="151">
        <f>'Application Data Entry'!P26</f>
        <v>18</v>
      </c>
      <c r="F26" s="152">
        <f>'Application Data Entry'!Q26</f>
        <v>0</v>
      </c>
      <c r="G26" s="27">
        <f t="shared" si="12"/>
        <v>0</v>
      </c>
      <c r="H26" s="27">
        <f t="shared" ref="H26:X26" si="15">IF($E26&lt;H$7,0,(G26*(1+$F26)))</f>
        <v>0</v>
      </c>
      <c r="I26" s="27">
        <f t="shared" si="15"/>
        <v>0</v>
      </c>
      <c r="J26" s="27">
        <f t="shared" si="15"/>
        <v>0</v>
      </c>
      <c r="K26" s="27">
        <f t="shared" si="15"/>
        <v>0</v>
      </c>
      <c r="L26" s="27">
        <f t="shared" si="15"/>
        <v>0</v>
      </c>
      <c r="M26" s="27">
        <f t="shared" si="15"/>
        <v>0</v>
      </c>
      <c r="N26" s="27">
        <f t="shared" si="15"/>
        <v>0</v>
      </c>
      <c r="O26" s="27">
        <f t="shared" si="15"/>
        <v>0</v>
      </c>
      <c r="P26" s="27">
        <f t="shared" si="15"/>
        <v>0</v>
      </c>
      <c r="Q26" s="27">
        <f t="shared" si="15"/>
        <v>0</v>
      </c>
      <c r="R26" s="27">
        <f t="shared" si="15"/>
        <v>0</v>
      </c>
      <c r="S26" s="27">
        <f t="shared" si="15"/>
        <v>0</v>
      </c>
      <c r="T26" s="27">
        <f t="shared" si="15"/>
        <v>0</v>
      </c>
      <c r="U26" s="27">
        <f t="shared" si="15"/>
        <v>0</v>
      </c>
      <c r="V26" s="27">
        <f t="shared" si="15"/>
        <v>0</v>
      </c>
      <c r="W26" s="27">
        <f t="shared" si="15"/>
        <v>0</v>
      </c>
      <c r="X26" s="27">
        <f t="shared" si="15"/>
        <v>0</v>
      </c>
    </row>
    <row r="27" spans="1:24">
      <c r="B27" s="66" t="s">
        <v>6</v>
      </c>
      <c r="C27" s="150">
        <f>'Application Data Entry'!N27</f>
        <v>0</v>
      </c>
      <c r="D27" s="150">
        <f>'Application Data Entry'!O27</f>
        <v>0</v>
      </c>
      <c r="E27" s="151">
        <f>'Application Data Entry'!P27</f>
        <v>18</v>
      </c>
      <c r="F27" s="152">
        <f>'Application Data Entry'!Q27</f>
        <v>0</v>
      </c>
      <c r="G27" s="27">
        <f t="shared" si="12"/>
        <v>0</v>
      </c>
      <c r="H27" s="27">
        <f t="shared" ref="H27:X27" si="16">IF($E27&lt;H$7,0,(G27*(1+$F27)))</f>
        <v>0</v>
      </c>
      <c r="I27" s="27">
        <f t="shared" si="16"/>
        <v>0</v>
      </c>
      <c r="J27" s="27">
        <f t="shared" si="16"/>
        <v>0</v>
      </c>
      <c r="K27" s="27">
        <f t="shared" si="16"/>
        <v>0</v>
      </c>
      <c r="L27" s="27">
        <f t="shared" si="16"/>
        <v>0</v>
      </c>
      <c r="M27" s="27">
        <f t="shared" si="16"/>
        <v>0</v>
      </c>
      <c r="N27" s="27">
        <f t="shared" si="16"/>
        <v>0</v>
      </c>
      <c r="O27" s="27">
        <f t="shared" si="16"/>
        <v>0</v>
      </c>
      <c r="P27" s="27">
        <f t="shared" si="16"/>
        <v>0</v>
      </c>
      <c r="Q27" s="27">
        <f t="shared" si="16"/>
        <v>0</v>
      </c>
      <c r="R27" s="27">
        <f t="shared" si="16"/>
        <v>0</v>
      </c>
      <c r="S27" s="27">
        <f t="shared" si="16"/>
        <v>0</v>
      </c>
      <c r="T27" s="27">
        <f t="shared" si="16"/>
        <v>0</v>
      </c>
      <c r="U27" s="27">
        <f t="shared" si="16"/>
        <v>0</v>
      </c>
      <c r="V27" s="27">
        <f t="shared" si="16"/>
        <v>0</v>
      </c>
      <c r="W27" s="27">
        <f t="shared" si="16"/>
        <v>0</v>
      </c>
      <c r="X27" s="27">
        <f t="shared" si="16"/>
        <v>0</v>
      </c>
    </row>
    <row r="28" spans="1:24">
      <c r="B28" s="66" t="s">
        <v>7</v>
      </c>
      <c r="C28" s="150">
        <f>'Application Data Entry'!N28</f>
        <v>0</v>
      </c>
      <c r="D28" s="150">
        <f>'Application Data Entry'!O28</f>
        <v>0</v>
      </c>
      <c r="E28" s="151">
        <f>'Application Data Entry'!P28</f>
        <v>18</v>
      </c>
      <c r="F28" s="152">
        <f>'Application Data Entry'!Q28</f>
        <v>0</v>
      </c>
      <c r="G28" s="27">
        <f t="shared" si="12"/>
        <v>0</v>
      </c>
      <c r="H28" s="27">
        <f t="shared" ref="H28:X28" si="17">IF($E28&lt;H$7,0,(G28*(1+$F28)))</f>
        <v>0</v>
      </c>
      <c r="I28" s="27">
        <f t="shared" si="17"/>
        <v>0</v>
      </c>
      <c r="J28" s="27">
        <f t="shared" si="17"/>
        <v>0</v>
      </c>
      <c r="K28" s="27">
        <f t="shared" si="17"/>
        <v>0</v>
      </c>
      <c r="L28" s="27">
        <f t="shared" si="17"/>
        <v>0</v>
      </c>
      <c r="M28" s="27">
        <f t="shared" si="17"/>
        <v>0</v>
      </c>
      <c r="N28" s="27">
        <f t="shared" si="17"/>
        <v>0</v>
      </c>
      <c r="O28" s="27">
        <f t="shared" si="17"/>
        <v>0</v>
      </c>
      <c r="P28" s="27">
        <f t="shared" si="17"/>
        <v>0</v>
      </c>
      <c r="Q28" s="27">
        <f t="shared" si="17"/>
        <v>0</v>
      </c>
      <c r="R28" s="27">
        <f t="shared" si="17"/>
        <v>0</v>
      </c>
      <c r="S28" s="27">
        <f t="shared" si="17"/>
        <v>0</v>
      </c>
      <c r="T28" s="27">
        <f t="shared" si="17"/>
        <v>0</v>
      </c>
      <c r="U28" s="27">
        <f t="shared" si="17"/>
        <v>0</v>
      </c>
      <c r="V28" s="27">
        <f t="shared" si="17"/>
        <v>0</v>
      </c>
      <c r="W28" s="27">
        <f t="shared" si="17"/>
        <v>0</v>
      </c>
      <c r="X28" s="27">
        <f t="shared" si="17"/>
        <v>0</v>
      </c>
    </row>
    <row r="29" spans="1:24">
      <c r="B29" s="66" t="s">
        <v>39</v>
      </c>
      <c r="C29" s="150">
        <f>'Application Data Entry'!N29</f>
        <v>0</v>
      </c>
      <c r="D29" s="150">
        <f>'Application Data Entry'!O29</f>
        <v>0</v>
      </c>
      <c r="E29" s="151">
        <f>'Application Data Entry'!P29</f>
        <v>18</v>
      </c>
      <c r="F29" s="152">
        <f>'Application Data Entry'!Q29</f>
        <v>0</v>
      </c>
      <c r="G29" s="27">
        <f t="shared" si="12"/>
        <v>0</v>
      </c>
      <c r="H29" s="27">
        <f t="shared" ref="H29:X29" si="18">IF($E29&lt;H$7,0,(G29*(1+$F29)))</f>
        <v>0</v>
      </c>
      <c r="I29" s="27">
        <f t="shared" si="18"/>
        <v>0</v>
      </c>
      <c r="J29" s="27">
        <f t="shared" si="18"/>
        <v>0</v>
      </c>
      <c r="K29" s="27">
        <f t="shared" si="18"/>
        <v>0</v>
      </c>
      <c r="L29" s="27">
        <f t="shared" si="18"/>
        <v>0</v>
      </c>
      <c r="M29" s="27">
        <f t="shared" si="18"/>
        <v>0</v>
      </c>
      <c r="N29" s="27">
        <f t="shared" si="18"/>
        <v>0</v>
      </c>
      <c r="O29" s="27">
        <f t="shared" si="18"/>
        <v>0</v>
      </c>
      <c r="P29" s="27">
        <f t="shared" si="18"/>
        <v>0</v>
      </c>
      <c r="Q29" s="27">
        <f t="shared" si="18"/>
        <v>0</v>
      </c>
      <c r="R29" s="27">
        <f t="shared" si="18"/>
        <v>0</v>
      </c>
      <c r="S29" s="27">
        <f t="shared" si="18"/>
        <v>0</v>
      </c>
      <c r="T29" s="27">
        <f t="shared" si="18"/>
        <v>0</v>
      </c>
      <c r="U29" s="27">
        <f t="shared" si="18"/>
        <v>0</v>
      </c>
      <c r="V29" s="27">
        <f t="shared" si="18"/>
        <v>0</v>
      </c>
      <c r="W29" s="27">
        <f t="shared" si="18"/>
        <v>0</v>
      </c>
      <c r="X29" s="27">
        <f t="shared" si="18"/>
        <v>0</v>
      </c>
    </row>
    <row r="30" spans="1:24">
      <c r="B30" s="150" t="str">
        <f>'Application Data Entry'!M30</f>
        <v xml:space="preserve">Other - </v>
      </c>
      <c r="C30" s="150">
        <f>'Application Data Entry'!N30</f>
        <v>0</v>
      </c>
      <c r="D30" s="150">
        <f>'Application Data Entry'!O30</f>
        <v>0</v>
      </c>
      <c r="E30" s="151">
        <f>'Application Data Entry'!P30</f>
        <v>18</v>
      </c>
      <c r="F30" s="152">
        <f>'Application Data Entry'!Q30</f>
        <v>0</v>
      </c>
      <c r="G30" s="27">
        <f t="shared" si="12"/>
        <v>0</v>
      </c>
      <c r="H30" s="27">
        <f t="shared" ref="H30:X30" si="19">IF($E30&lt;H$7,0,(G30*(1+$F30)))</f>
        <v>0</v>
      </c>
      <c r="I30" s="27">
        <f t="shared" si="19"/>
        <v>0</v>
      </c>
      <c r="J30" s="27">
        <f t="shared" si="19"/>
        <v>0</v>
      </c>
      <c r="K30" s="27">
        <f t="shared" si="19"/>
        <v>0</v>
      </c>
      <c r="L30" s="27">
        <f t="shared" si="19"/>
        <v>0</v>
      </c>
      <c r="M30" s="27">
        <f t="shared" si="19"/>
        <v>0</v>
      </c>
      <c r="N30" s="27">
        <f t="shared" si="19"/>
        <v>0</v>
      </c>
      <c r="O30" s="27">
        <f t="shared" si="19"/>
        <v>0</v>
      </c>
      <c r="P30" s="27">
        <f t="shared" si="19"/>
        <v>0</v>
      </c>
      <c r="Q30" s="27">
        <f t="shared" si="19"/>
        <v>0</v>
      </c>
      <c r="R30" s="27">
        <f t="shared" si="19"/>
        <v>0</v>
      </c>
      <c r="S30" s="27">
        <f t="shared" si="19"/>
        <v>0</v>
      </c>
      <c r="T30" s="27">
        <f t="shared" si="19"/>
        <v>0</v>
      </c>
      <c r="U30" s="27">
        <f t="shared" si="19"/>
        <v>0</v>
      </c>
      <c r="V30" s="27">
        <f t="shared" si="19"/>
        <v>0</v>
      </c>
      <c r="W30" s="27">
        <f t="shared" si="19"/>
        <v>0</v>
      </c>
      <c r="X30" s="27">
        <f t="shared" si="19"/>
        <v>0</v>
      </c>
    </row>
    <row r="31" spans="1:24">
      <c r="B31" s="150" t="str">
        <f>'Application Data Entry'!M31</f>
        <v xml:space="preserve">Other - </v>
      </c>
      <c r="C31" s="150">
        <f>'Application Data Entry'!N31</f>
        <v>0</v>
      </c>
      <c r="D31" s="150">
        <f>'Application Data Entry'!O31</f>
        <v>0</v>
      </c>
      <c r="E31" s="151">
        <f>'Application Data Entry'!P31</f>
        <v>18</v>
      </c>
      <c r="F31" s="152">
        <f>'Application Data Entry'!Q31</f>
        <v>0</v>
      </c>
      <c r="G31" s="27">
        <f t="shared" si="12"/>
        <v>0</v>
      </c>
      <c r="H31" s="27">
        <f t="shared" ref="H31:X31" si="20">IF($E31&lt;H$7,0,(G31*(1+$F31)))</f>
        <v>0</v>
      </c>
      <c r="I31" s="27">
        <f t="shared" si="20"/>
        <v>0</v>
      </c>
      <c r="J31" s="27">
        <f t="shared" si="20"/>
        <v>0</v>
      </c>
      <c r="K31" s="27">
        <f t="shared" si="20"/>
        <v>0</v>
      </c>
      <c r="L31" s="27">
        <f t="shared" si="20"/>
        <v>0</v>
      </c>
      <c r="M31" s="27">
        <f t="shared" si="20"/>
        <v>0</v>
      </c>
      <c r="N31" s="27">
        <f t="shared" si="20"/>
        <v>0</v>
      </c>
      <c r="O31" s="27">
        <f t="shared" si="20"/>
        <v>0</v>
      </c>
      <c r="P31" s="27">
        <f t="shared" si="20"/>
        <v>0</v>
      </c>
      <c r="Q31" s="27">
        <f t="shared" si="20"/>
        <v>0</v>
      </c>
      <c r="R31" s="27">
        <f t="shared" si="20"/>
        <v>0</v>
      </c>
      <c r="S31" s="27">
        <f t="shared" si="20"/>
        <v>0</v>
      </c>
      <c r="T31" s="27">
        <f t="shared" si="20"/>
        <v>0</v>
      </c>
      <c r="U31" s="27">
        <f t="shared" si="20"/>
        <v>0</v>
      </c>
      <c r="V31" s="27">
        <f t="shared" si="20"/>
        <v>0</v>
      </c>
      <c r="W31" s="27">
        <f t="shared" si="20"/>
        <v>0</v>
      </c>
      <c r="X31" s="27">
        <f t="shared" si="20"/>
        <v>0</v>
      </c>
    </row>
    <row r="32" spans="1:24">
      <c r="B32" s="150" t="str">
        <f>'Application Data Entry'!M32</f>
        <v xml:space="preserve">Other - </v>
      </c>
      <c r="C32" s="150">
        <f>'Application Data Entry'!N32</f>
        <v>0</v>
      </c>
      <c r="D32" s="150">
        <f>'Application Data Entry'!O32</f>
        <v>0</v>
      </c>
      <c r="E32" s="151">
        <f>'Application Data Entry'!P32</f>
        <v>18</v>
      </c>
      <c r="F32" s="152">
        <f>'Application Data Entry'!Q32</f>
        <v>0</v>
      </c>
      <c r="G32" s="27">
        <f t="shared" ref="G32:G34" si="21">IF($E32&lt;G$7,0,(C32+D32)*(1+$F32))</f>
        <v>0</v>
      </c>
      <c r="H32" s="27">
        <f t="shared" ref="H32:H34" si="22">IF($E32&lt;H$7,0,(G32*(1+$F32)))</f>
        <v>0</v>
      </c>
      <c r="I32" s="27">
        <f t="shared" ref="I32:I34" si="23">IF($E32&lt;I$7,0,(H32*(1+$F32)))</f>
        <v>0</v>
      </c>
      <c r="J32" s="27">
        <f t="shared" ref="J32:J34" si="24">IF($E32&lt;J$7,0,(I32*(1+$F32)))</f>
        <v>0</v>
      </c>
      <c r="K32" s="27">
        <f t="shared" ref="K32:K34" si="25">IF($E32&lt;K$7,0,(J32*(1+$F32)))</f>
        <v>0</v>
      </c>
      <c r="L32" s="27">
        <f t="shared" ref="L32:L34" si="26">IF($E32&lt;L$7,0,(K32*(1+$F32)))</f>
        <v>0</v>
      </c>
      <c r="M32" s="27">
        <f t="shared" ref="M32:M34" si="27">IF($E32&lt;M$7,0,(L32*(1+$F32)))</f>
        <v>0</v>
      </c>
      <c r="N32" s="27">
        <f t="shared" ref="N32:N34" si="28">IF($E32&lt;N$7,0,(M32*(1+$F32)))</f>
        <v>0</v>
      </c>
      <c r="O32" s="27">
        <f t="shared" ref="O32:O34" si="29">IF($E32&lt;O$7,0,(N32*(1+$F32)))</f>
        <v>0</v>
      </c>
      <c r="P32" s="27">
        <f t="shared" ref="P32:P34" si="30">IF($E32&lt;P$7,0,(O32*(1+$F32)))</f>
        <v>0</v>
      </c>
      <c r="Q32" s="27">
        <f t="shared" ref="Q32:Q34" si="31">IF($E32&lt;Q$7,0,(P32*(1+$F32)))</f>
        <v>0</v>
      </c>
      <c r="R32" s="27">
        <f t="shared" ref="R32:R34" si="32">IF($E32&lt;R$7,0,(Q32*(1+$F32)))</f>
        <v>0</v>
      </c>
      <c r="S32" s="27">
        <f t="shared" ref="S32:S34" si="33">IF($E32&lt;S$7,0,(R32*(1+$F32)))</f>
        <v>0</v>
      </c>
      <c r="T32" s="27">
        <f t="shared" ref="T32:T34" si="34">IF($E32&lt;T$7,0,(S32*(1+$F32)))</f>
        <v>0</v>
      </c>
      <c r="U32" s="27">
        <f t="shared" ref="U32:U34" si="35">IF($E32&lt;U$7,0,(T32*(1+$F32)))</f>
        <v>0</v>
      </c>
      <c r="V32" s="27">
        <f t="shared" ref="V32:V34" si="36">IF($E32&lt;V$7,0,(U32*(1+$F32)))</f>
        <v>0</v>
      </c>
      <c r="W32" s="27">
        <f t="shared" ref="W32:W34" si="37">IF($E32&lt;W$7,0,(V32*(1+$F32)))</f>
        <v>0</v>
      </c>
      <c r="X32" s="27">
        <f t="shared" ref="X32:X34" si="38">IF($E32&lt;X$7,0,(W32*(1+$F32)))</f>
        <v>0</v>
      </c>
    </row>
    <row r="33" spans="1:24">
      <c r="B33" s="150" t="str">
        <f>'Application Data Entry'!M33</f>
        <v xml:space="preserve">Other - </v>
      </c>
      <c r="C33" s="150">
        <f>'Application Data Entry'!N33</f>
        <v>0</v>
      </c>
      <c r="D33" s="150">
        <f>'Application Data Entry'!O33</f>
        <v>0</v>
      </c>
      <c r="E33" s="151">
        <f>'Application Data Entry'!P33</f>
        <v>18</v>
      </c>
      <c r="F33" s="152">
        <f>'Application Data Entry'!Q33</f>
        <v>0</v>
      </c>
      <c r="G33" s="27">
        <f t="shared" si="21"/>
        <v>0</v>
      </c>
      <c r="H33" s="27">
        <f t="shared" si="22"/>
        <v>0</v>
      </c>
      <c r="I33" s="27">
        <f t="shared" si="23"/>
        <v>0</v>
      </c>
      <c r="J33" s="27">
        <f t="shared" si="24"/>
        <v>0</v>
      </c>
      <c r="K33" s="27">
        <f t="shared" si="25"/>
        <v>0</v>
      </c>
      <c r="L33" s="27">
        <f t="shared" si="26"/>
        <v>0</v>
      </c>
      <c r="M33" s="27">
        <f t="shared" si="27"/>
        <v>0</v>
      </c>
      <c r="N33" s="27">
        <f t="shared" si="28"/>
        <v>0</v>
      </c>
      <c r="O33" s="27">
        <f t="shared" si="29"/>
        <v>0</v>
      </c>
      <c r="P33" s="27">
        <f t="shared" si="30"/>
        <v>0</v>
      </c>
      <c r="Q33" s="27">
        <f t="shared" si="31"/>
        <v>0</v>
      </c>
      <c r="R33" s="27">
        <f t="shared" si="32"/>
        <v>0</v>
      </c>
      <c r="S33" s="27">
        <f t="shared" si="33"/>
        <v>0</v>
      </c>
      <c r="T33" s="27">
        <f t="shared" si="34"/>
        <v>0</v>
      </c>
      <c r="U33" s="27">
        <f t="shared" si="35"/>
        <v>0</v>
      </c>
      <c r="V33" s="27">
        <f t="shared" si="36"/>
        <v>0</v>
      </c>
      <c r="W33" s="27">
        <f t="shared" si="37"/>
        <v>0</v>
      </c>
      <c r="X33" s="27">
        <f t="shared" si="38"/>
        <v>0</v>
      </c>
    </row>
    <row r="34" spans="1:24">
      <c r="B34" s="150" t="str">
        <f>'Application Data Entry'!M34</f>
        <v xml:space="preserve">Other - </v>
      </c>
      <c r="C34" s="150">
        <f>'Application Data Entry'!N34</f>
        <v>0</v>
      </c>
      <c r="D34" s="150">
        <f>'Application Data Entry'!O34</f>
        <v>0</v>
      </c>
      <c r="E34" s="151">
        <f>'Application Data Entry'!P34</f>
        <v>18</v>
      </c>
      <c r="F34" s="152">
        <f>'Application Data Entry'!Q34</f>
        <v>0</v>
      </c>
      <c r="G34" s="27">
        <f t="shared" si="21"/>
        <v>0</v>
      </c>
      <c r="H34" s="27">
        <f t="shared" si="22"/>
        <v>0</v>
      </c>
      <c r="I34" s="27">
        <f t="shared" si="23"/>
        <v>0</v>
      </c>
      <c r="J34" s="27">
        <f t="shared" si="24"/>
        <v>0</v>
      </c>
      <c r="K34" s="27">
        <f t="shared" si="25"/>
        <v>0</v>
      </c>
      <c r="L34" s="27">
        <f t="shared" si="26"/>
        <v>0</v>
      </c>
      <c r="M34" s="27">
        <f t="shared" si="27"/>
        <v>0</v>
      </c>
      <c r="N34" s="27">
        <f t="shared" si="28"/>
        <v>0</v>
      </c>
      <c r="O34" s="27">
        <f t="shared" si="29"/>
        <v>0</v>
      </c>
      <c r="P34" s="27">
        <f t="shared" si="30"/>
        <v>0</v>
      </c>
      <c r="Q34" s="27">
        <f t="shared" si="31"/>
        <v>0</v>
      </c>
      <c r="R34" s="27">
        <f t="shared" si="32"/>
        <v>0</v>
      </c>
      <c r="S34" s="27">
        <f t="shared" si="33"/>
        <v>0</v>
      </c>
      <c r="T34" s="27">
        <f t="shared" si="34"/>
        <v>0</v>
      </c>
      <c r="U34" s="27">
        <f t="shared" si="35"/>
        <v>0</v>
      </c>
      <c r="V34" s="27">
        <f t="shared" si="36"/>
        <v>0</v>
      </c>
      <c r="W34" s="27">
        <f t="shared" si="37"/>
        <v>0</v>
      </c>
      <c r="X34" s="27">
        <f t="shared" si="38"/>
        <v>0</v>
      </c>
    </row>
    <row r="35" spans="1:24">
      <c r="B35" s="66" t="s">
        <v>43</v>
      </c>
      <c r="C35" s="150">
        <f>'Application Data Entry'!N35</f>
        <v>0</v>
      </c>
      <c r="D35" s="150">
        <f>'Application Data Entry'!O35</f>
        <v>0</v>
      </c>
      <c r="E35" s="151">
        <f>'Application Data Entry'!P35</f>
        <v>18</v>
      </c>
      <c r="F35" s="152">
        <f>'Application Data Entry'!Q35</f>
        <v>0</v>
      </c>
      <c r="G35" s="27">
        <f t="shared" si="12"/>
        <v>0</v>
      </c>
      <c r="H35" s="27">
        <f t="shared" ref="H35:X35" si="39">IF($E35&lt;H$7,0,(G35*(1+$F35)))</f>
        <v>0</v>
      </c>
      <c r="I35" s="27">
        <f t="shared" si="39"/>
        <v>0</v>
      </c>
      <c r="J35" s="27">
        <f t="shared" si="39"/>
        <v>0</v>
      </c>
      <c r="K35" s="27">
        <f t="shared" si="39"/>
        <v>0</v>
      </c>
      <c r="L35" s="27">
        <f t="shared" si="39"/>
        <v>0</v>
      </c>
      <c r="M35" s="27">
        <f t="shared" si="39"/>
        <v>0</v>
      </c>
      <c r="N35" s="27">
        <f t="shared" si="39"/>
        <v>0</v>
      </c>
      <c r="O35" s="27">
        <f t="shared" si="39"/>
        <v>0</v>
      </c>
      <c r="P35" s="27">
        <f t="shared" si="39"/>
        <v>0</v>
      </c>
      <c r="Q35" s="27">
        <f t="shared" si="39"/>
        <v>0</v>
      </c>
      <c r="R35" s="27">
        <f t="shared" si="39"/>
        <v>0</v>
      </c>
      <c r="S35" s="27">
        <f t="shared" si="39"/>
        <v>0</v>
      </c>
      <c r="T35" s="27">
        <f t="shared" si="39"/>
        <v>0</v>
      </c>
      <c r="U35" s="27">
        <f t="shared" si="39"/>
        <v>0</v>
      </c>
      <c r="V35" s="27">
        <f t="shared" si="39"/>
        <v>0</v>
      </c>
      <c r="W35" s="27">
        <f t="shared" si="39"/>
        <v>0</v>
      </c>
      <c r="X35" s="27">
        <f t="shared" si="39"/>
        <v>0</v>
      </c>
    </row>
    <row r="36" spans="1:24">
      <c r="B36" s="66"/>
      <c r="C36" s="77"/>
      <c r="D36" s="44"/>
      <c r="E36" s="44"/>
      <c r="F36" s="36"/>
    </row>
    <row r="37" spans="1:24">
      <c r="B37" s="66" t="s">
        <v>8</v>
      </c>
      <c r="C37" s="154">
        <f>SUM(C23:C35)</f>
        <v>0</v>
      </c>
      <c r="D37" s="154">
        <f>SUM(D23:D35)</f>
        <v>0</v>
      </c>
      <c r="E37" s="154"/>
      <c r="F37" s="154"/>
      <c r="G37" s="154">
        <f t="shared" ref="G37:X37" si="40">SUM(G23:G35)</f>
        <v>0</v>
      </c>
      <c r="H37" s="154">
        <f t="shared" si="40"/>
        <v>0</v>
      </c>
      <c r="I37" s="154">
        <f t="shared" si="40"/>
        <v>0</v>
      </c>
      <c r="J37" s="154">
        <f t="shared" si="40"/>
        <v>0</v>
      </c>
      <c r="K37" s="154">
        <f t="shared" si="40"/>
        <v>0</v>
      </c>
      <c r="L37" s="154">
        <f t="shared" si="40"/>
        <v>0</v>
      </c>
      <c r="M37" s="154">
        <f t="shared" si="40"/>
        <v>0</v>
      </c>
      <c r="N37" s="154">
        <f t="shared" si="40"/>
        <v>0</v>
      </c>
      <c r="O37" s="154">
        <f t="shared" si="40"/>
        <v>0</v>
      </c>
      <c r="P37" s="154">
        <f t="shared" si="40"/>
        <v>0</v>
      </c>
      <c r="Q37" s="154">
        <f t="shared" si="40"/>
        <v>0</v>
      </c>
      <c r="R37" s="154">
        <f t="shared" si="40"/>
        <v>0</v>
      </c>
      <c r="S37" s="154">
        <f t="shared" si="40"/>
        <v>0</v>
      </c>
      <c r="T37" s="154">
        <f t="shared" si="40"/>
        <v>0</v>
      </c>
      <c r="U37" s="154">
        <f t="shared" si="40"/>
        <v>0</v>
      </c>
      <c r="V37" s="154">
        <f t="shared" si="40"/>
        <v>0</v>
      </c>
      <c r="W37" s="154">
        <f t="shared" si="40"/>
        <v>0</v>
      </c>
      <c r="X37" s="154">
        <f t="shared" si="40"/>
        <v>0</v>
      </c>
    </row>
    <row r="38" spans="1:24">
      <c r="B38" s="66"/>
      <c r="C38" s="77"/>
      <c r="D38" s="44"/>
      <c r="E38" s="44"/>
      <c r="F38" s="36"/>
    </row>
    <row r="39" spans="1:24">
      <c r="A39" s="75" t="s">
        <v>29</v>
      </c>
      <c r="B39" s="66"/>
      <c r="C39" s="153">
        <f>C20-C37</f>
        <v>0</v>
      </c>
      <c r="D39" s="153">
        <f>D20-D37</f>
        <v>0</v>
      </c>
      <c r="E39" s="154"/>
      <c r="F39" s="155"/>
      <c r="G39" s="32">
        <f t="shared" ref="G39:X39" si="41">G20-G37</f>
        <v>0</v>
      </c>
      <c r="H39" s="32">
        <f t="shared" si="41"/>
        <v>0</v>
      </c>
      <c r="I39" s="32">
        <f t="shared" si="41"/>
        <v>0</v>
      </c>
      <c r="J39" s="32">
        <f t="shared" si="41"/>
        <v>0</v>
      </c>
      <c r="K39" s="32">
        <f t="shared" si="41"/>
        <v>0</v>
      </c>
      <c r="L39" s="32">
        <f t="shared" si="41"/>
        <v>0</v>
      </c>
      <c r="M39" s="32">
        <f t="shared" si="41"/>
        <v>0</v>
      </c>
      <c r="N39" s="32">
        <f t="shared" si="41"/>
        <v>0</v>
      </c>
      <c r="O39" s="32">
        <f t="shared" si="41"/>
        <v>0</v>
      </c>
      <c r="P39" s="32">
        <f t="shared" si="41"/>
        <v>0</v>
      </c>
      <c r="Q39" s="32">
        <f t="shared" si="41"/>
        <v>0</v>
      </c>
      <c r="R39" s="32">
        <f t="shared" si="41"/>
        <v>0</v>
      </c>
      <c r="S39" s="32">
        <f t="shared" si="41"/>
        <v>0</v>
      </c>
      <c r="T39" s="32">
        <f t="shared" si="41"/>
        <v>0</v>
      </c>
      <c r="U39" s="32">
        <f t="shared" si="41"/>
        <v>0</v>
      </c>
      <c r="V39" s="32">
        <f t="shared" si="41"/>
        <v>0</v>
      </c>
      <c r="W39" s="32">
        <f t="shared" si="41"/>
        <v>0</v>
      </c>
      <c r="X39" s="32">
        <f t="shared" si="41"/>
        <v>0</v>
      </c>
    </row>
    <row r="40" spans="1:24">
      <c r="B40" s="66"/>
      <c r="C40" s="156"/>
      <c r="D40" s="44"/>
      <c r="E40" s="157"/>
      <c r="F40" s="158"/>
      <c r="G40" s="41"/>
      <c r="H40" s="41"/>
      <c r="I40" s="41"/>
      <c r="J40" s="41"/>
      <c r="K40" s="41"/>
      <c r="L40" s="41"/>
      <c r="M40" s="41"/>
      <c r="N40" s="41"/>
      <c r="O40" s="41"/>
      <c r="P40" s="41"/>
      <c r="Q40" s="41"/>
      <c r="R40" s="41"/>
      <c r="S40" s="41"/>
      <c r="T40" s="41"/>
      <c r="U40" s="41"/>
      <c r="V40" s="41"/>
      <c r="W40" s="41"/>
      <c r="X40" s="41"/>
    </row>
    <row r="41" spans="1:24">
      <c r="A41" s="75" t="s">
        <v>183</v>
      </c>
      <c r="B41" s="66"/>
      <c r="C41" s="156"/>
      <c r="D41" s="44"/>
      <c r="E41" s="157"/>
      <c r="F41" s="158"/>
      <c r="G41" s="41"/>
      <c r="H41" s="41"/>
      <c r="I41" s="41"/>
      <c r="J41" s="41"/>
      <c r="K41" s="41"/>
      <c r="L41" s="41"/>
      <c r="M41" s="41"/>
      <c r="N41" s="41"/>
      <c r="O41" s="41"/>
      <c r="P41" s="41"/>
      <c r="Q41" s="41"/>
      <c r="R41" s="41"/>
      <c r="S41" s="41"/>
      <c r="T41" s="41"/>
      <c r="U41" s="41"/>
      <c r="V41" s="41"/>
      <c r="W41" s="41"/>
      <c r="X41" s="41"/>
    </row>
    <row r="42" spans="1:24">
      <c r="B42" s="166">
        <f>'Application Data Entry'!C23</f>
        <v>0</v>
      </c>
      <c r="C42" s="79">
        <f>'Auto - Existing Ln Amort'!E13</f>
        <v>0</v>
      </c>
      <c r="E42" s="164">
        <f>'Application Data Entry'!C26</f>
        <v>0</v>
      </c>
      <c r="F42" s="81">
        <f>IF('Auto - Existing Ln Amort'!E10&gt;0,'Auto - Existing Ln Amort'!E10,'Auto - Existing Ln Amort'!E11)</f>
        <v>-1</v>
      </c>
      <c r="G42" s="27">
        <f>IF($E42&lt;G$7,$E42*$C42,$C42)</f>
        <v>0</v>
      </c>
      <c r="H42" s="27">
        <f t="shared" ref="H42:X42" si="42">IF($E42&gt;G$7,(IF($E42&lt;H$7,((($E42-G$7)*$C42)),$C42)),0)</f>
        <v>0</v>
      </c>
      <c r="I42" s="27">
        <f t="shared" si="42"/>
        <v>0</v>
      </c>
      <c r="J42" s="27">
        <f t="shared" si="42"/>
        <v>0</v>
      </c>
      <c r="K42" s="27">
        <f t="shared" si="42"/>
        <v>0</v>
      </c>
      <c r="L42" s="27">
        <f t="shared" si="42"/>
        <v>0</v>
      </c>
      <c r="M42" s="27">
        <f t="shared" si="42"/>
        <v>0</v>
      </c>
      <c r="N42" s="27">
        <f t="shared" si="42"/>
        <v>0</v>
      </c>
      <c r="O42" s="27">
        <f t="shared" si="42"/>
        <v>0</v>
      </c>
      <c r="P42" s="27">
        <f t="shared" si="42"/>
        <v>0</v>
      </c>
      <c r="Q42" s="27">
        <f t="shared" si="42"/>
        <v>0</v>
      </c>
      <c r="R42" s="27">
        <f t="shared" si="42"/>
        <v>0</v>
      </c>
      <c r="S42" s="27">
        <f t="shared" si="42"/>
        <v>0</v>
      </c>
      <c r="T42" s="27">
        <f t="shared" si="42"/>
        <v>0</v>
      </c>
      <c r="U42" s="27">
        <f t="shared" si="42"/>
        <v>0</v>
      </c>
      <c r="V42" s="27">
        <f t="shared" si="42"/>
        <v>0</v>
      </c>
      <c r="W42" s="27">
        <f t="shared" si="42"/>
        <v>0</v>
      </c>
      <c r="X42" s="27">
        <f t="shared" si="42"/>
        <v>0</v>
      </c>
    </row>
    <row r="43" spans="1:24">
      <c r="B43" s="166" t="s">
        <v>232</v>
      </c>
      <c r="C43" s="79">
        <f>IF('Application Data Entry'!C23="",0,'Application Data Entry'!C30)</f>
        <v>0</v>
      </c>
      <c r="F43" s="81">
        <f>'Application Data Entry'!C29</f>
        <v>0</v>
      </c>
      <c r="G43" s="27">
        <f>IF(E42&lt;1,$C43,0)</f>
        <v>0</v>
      </c>
      <c r="H43" s="27">
        <f>IF((AND(G42&gt;0,H42&lt;G42,H42&gt;0)),$C43,0)</f>
        <v>0</v>
      </c>
      <c r="I43" s="27">
        <f t="shared" ref="I43:M43" si="43">IF((AND(H42&gt;0,I42&lt;H42,I42&gt;0)),$C43,0)</f>
        <v>0</v>
      </c>
      <c r="J43" s="27">
        <f t="shared" si="43"/>
        <v>0</v>
      </c>
      <c r="K43" s="27">
        <f t="shared" si="43"/>
        <v>0</v>
      </c>
      <c r="L43" s="27">
        <f t="shared" si="43"/>
        <v>0</v>
      </c>
      <c r="M43" s="27">
        <f t="shared" si="43"/>
        <v>0</v>
      </c>
      <c r="N43" s="27">
        <f>IF((AND(M42&gt;0,N42&lt;M42,N42&gt;0)),$C43,0)</f>
        <v>0</v>
      </c>
      <c r="O43" s="27">
        <f t="shared" ref="O43:X43" si="44">IF((AND(N42&gt;0,O42&lt;N42,O42&gt;0)),$C43,0)</f>
        <v>0</v>
      </c>
      <c r="P43" s="27">
        <f t="shared" si="44"/>
        <v>0</v>
      </c>
      <c r="Q43" s="27">
        <f t="shared" si="44"/>
        <v>0</v>
      </c>
      <c r="R43" s="27">
        <f t="shared" si="44"/>
        <v>0</v>
      </c>
      <c r="S43" s="27">
        <f t="shared" si="44"/>
        <v>0</v>
      </c>
      <c r="T43" s="27">
        <f t="shared" si="44"/>
        <v>0</v>
      </c>
      <c r="U43" s="27">
        <f t="shared" si="44"/>
        <v>0</v>
      </c>
      <c r="V43" s="27">
        <f t="shared" si="44"/>
        <v>0</v>
      </c>
      <c r="W43" s="27">
        <f t="shared" si="44"/>
        <v>0</v>
      </c>
      <c r="X43" s="27">
        <f t="shared" si="44"/>
        <v>0</v>
      </c>
    </row>
    <row r="44" spans="1:24">
      <c r="B44" s="25" t="s">
        <v>116</v>
      </c>
      <c r="C44" s="79">
        <f>IF('Auto - Sources &amp; Uses'!J10=0,0,'Auto - Sources &amp; Uses'!J10)</f>
        <v>0</v>
      </c>
      <c r="E44" s="255">
        <f>'Auto - Sources &amp; Uses'!H10</f>
        <v>0</v>
      </c>
      <c r="F44" s="81">
        <f>'Application Data Entry'!C21+(E44*365)+1</f>
        <v>1</v>
      </c>
      <c r="G44" s="27">
        <f t="shared" ref="G44:P46" si="45">IF(G$7=$E44,$C44,IF(G$7&lt;$E44,$C44,0))</f>
        <v>0</v>
      </c>
      <c r="H44" s="27">
        <f t="shared" si="45"/>
        <v>0</v>
      </c>
      <c r="I44" s="27">
        <f t="shared" si="45"/>
        <v>0</v>
      </c>
      <c r="J44" s="27">
        <f t="shared" si="45"/>
        <v>0</v>
      </c>
      <c r="K44" s="27">
        <f t="shared" si="45"/>
        <v>0</v>
      </c>
      <c r="L44" s="27">
        <f t="shared" si="45"/>
        <v>0</v>
      </c>
      <c r="M44" s="27">
        <f t="shared" si="45"/>
        <v>0</v>
      </c>
      <c r="N44" s="27">
        <f t="shared" si="45"/>
        <v>0</v>
      </c>
      <c r="O44" s="27">
        <f t="shared" si="45"/>
        <v>0</v>
      </c>
      <c r="P44" s="27">
        <f t="shared" si="45"/>
        <v>0</v>
      </c>
      <c r="Q44" s="27">
        <f t="shared" ref="Q44:X46" si="46">IF(Q$7=$E44,$C44,IF(Q$7&lt;$E44,$C44,0))</f>
        <v>0</v>
      </c>
      <c r="R44" s="27">
        <f t="shared" si="46"/>
        <v>0</v>
      </c>
      <c r="S44" s="27">
        <f t="shared" si="46"/>
        <v>0</v>
      </c>
      <c r="T44" s="27">
        <f t="shared" si="46"/>
        <v>0</v>
      </c>
      <c r="U44" s="27">
        <f t="shared" si="46"/>
        <v>0</v>
      </c>
      <c r="V44" s="27">
        <f t="shared" si="46"/>
        <v>0</v>
      </c>
      <c r="W44" s="27">
        <f t="shared" si="46"/>
        <v>0</v>
      </c>
      <c r="X44" s="27">
        <f t="shared" si="46"/>
        <v>0</v>
      </c>
    </row>
    <row r="45" spans="1:24">
      <c r="B45" s="25" t="str">
        <f>'Application Data Entry'!F13</f>
        <v>Other Loan</v>
      </c>
      <c r="C45" s="80">
        <f>'Auto - Sources &amp; Uses'!J12</f>
        <v>0</v>
      </c>
      <c r="E45" s="256">
        <f>'Auto - Sources &amp; Uses'!H12</f>
        <v>0</v>
      </c>
      <c r="F45" s="81">
        <f>'Application Data Entry'!C21+(E45*365)+1</f>
        <v>1</v>
      </c>
      <c r="G45" s="27">
        <f t="shared" si="45"/>
        <v>0</v>
      </c>
      <c r="H45" s="27">
        <f t="shared" si="45"/>
        <v>0</v>
      </c>
      <c r="I45" s="27">
        <f t="shared" si="45"/>
        <v>0</v>
      </c>
      <c r="J45" s="27">
        <f t="shared" si="45"/>
        <v>0</v>
      </c>
      <c r="K45" s="27">
        <f t="shared" si="45"/>
        <v>0</v>
      </c>
      <c r="L45" s="27">
        <f t="shared" si="45"/>
        <v>0</v>
      </c>
      <c r="M45" s="27">
        <f t="shared" si="45"/>
        <v>0</v>
      </c>
      <c r="N45" s="27">
        <f t="shared" si="45"/>
        <v>0</v>
      </c>
      <c r="O45" s="27">
        <f t="shared" si="45"/>
        <v>0</v>
      </c>
      <c r="P45" s="27">
        <f t="shared" si="45"/>
        <v>0</v>
      </c>
      <c r="Q45" s="27">
        <f t="shared" si="46"/>
        <v>0</v>
      </c>
      <c r="R45" s="27">
        <f t="shared" si="46"/>
        <v>0</v>
      </c>
      <c r="S45" s="27">
        <f t="shared" si="46"/>
        <v>0</v>
      </c>
      <c r="T45" s="27">
        <f t="shared" si="46"/>
        <v>0</v>
      </c>
      <c r="U45" s="27">
        <f t="shared" si="46"/>
        <v>0</v>
      </c>
      <c r="V45" s="27">
        <f t="shared" si="46"/>
        <v>0</v>
      </c>
      <c r="W45" s="27">
        <f t="shared" si="46"/>
        <v>0</v>
      </c>
      <c r="X45" s="27">
        <f t="shared" si="46"/>
        <v>0</v>
      </c>
    </row>
    <row r="46" spans="1:24">
      <c r="B46" s="25" t="str">
        <f>'Application Data Entry'!F14</f>
        <v>Other Loan</v>
      </c>
      <c r="C46" s="80">
        <f>'Auto - Sources &amp; Uses'!J13</f>
        <v>0</v>
      </c>
      <c r="E46" s="256">
        <f>'Auto - Sources &amp; Uses'!H13</f>
        <v>0</v>
      </c>
      <c r="F46" s="81">
        <f>'Application Data Entry'!C21+(E46*365)+1</f>
        <v>1</v>
      </c>
      <c r="G46" s="27">
        <f t="shared" si="45"/>
        <v>0</v>
      </c>
      <c r="H46" s="27">
        <f t="shared" si="45"/>
        <v>0</v>
      </c>
      <c r="I46" s="27">
        <f t="shared" si="45"/>
        <v>0</v>
      </c>
      <c r="J46" s="27">
        <f t="shared" si="45"/>
        <v>0</v>
      </c>
      <c r="K46" s="27">
        <f t="shared" si="45"/>
        <v>0</v>
      </c>
      <c r="L46" s="27">
        <f t="shared" si="45"/>
        <v>0</v>
      </c>
      <c r="M46" s="27">
        <f t="shared" si="45"/>
        <v>0</v>
      </c>
      <c r="N46" s="27">
        <f t="shared" si="45"/>
        <v>0</v>
      </c>
      <c r="O46" s="27">
        <f t="shared" si="45"/>
        <v>0</v>
      </c>
      <c r="P46" s="27">
        <f t="shared" si="45"/>
        <v>0</v>
      </c>
      <c r="Q46" s="27">
        <f t="shared" si="46"/>
        <v>0</v>
      </c>
      <c r="R46" s="27">
        <f t="shared" si="46"/>
        <v>0</v>
      </c>
      <c r="S46" s="27">
        <f t="shared" si="46"/>
        <v>0</v>
      </c>
      <c r="T46" s="27">
        <f t="shared" si="46"/>
        <v>0</v>
      </c>
      <c r="U46" s="27">
        <f t="shared" si="46"/>
        <v>0</v>
      </c>
      <c r="V46" s="27">
        <f t="shared" si="46"/>
        <v>0</v>
      </c>
      <c r="W46" s="27">
        <f t="shared" si="46"/>
        <v>0</v>
      </c>
      <c r="X46" s="27">
        <f t="shared" si="46"/>
        <v>0</v>
      </c>
    </row>
    <row r="47" spans="1:24">
      <c r="B47" s="66"/>
      <c r="C47" s="156"/>
      <c r="D47" s="44"/>
      <c r="E47" s="157"/>
      <c r="F47" s="158"/>
      <c r="G47" s="41"/>
      <c r="H47" s="41"/>
      <c r="I47" s="41"/>
      <c r="J47" s="41"/>
      <c r="K47" s="41"/>
      <c r="L47" s="41"/>
      <c r="M47" s="41"/>
      <c r="N47" s="41"/>
      <c r="O47" s="41"/>
      <c r="P47" s="41"/>
      <c r="Q47" s="41"/>
      <c r="R47" s="41"/>
      <c r="S47" s="41"/>
      <c r="T47" s="41"/>
      <c r="U47" s="41"/>
      <c r="V47" s="41"/>
      <c r="W47" s="41"/>
      <c r="X47" s="41"/>
    </row>
    <row r="48" spans="1:24">
      <c r="B48" s="66" t="s">
        <v>184</v>
      </c>
      <c r="C48" s="154">
        <f>SUM(C42:C46)</f>
        <v>0</v>
      </c>
      <c r="D48" s="154">
        <f>SUM(D42:D46)</f>
        <v>0</v>
      </c>
      <c r="E48" s="154"/>
      <c r="F48" s="155"/>
      <c r="G48" s="32">
        <f>SUM(G42:G46)</f>
        <v>0</v>
      </c>
      <c r="H48" s="32">
        <f t="shared" ref="H48:X48" si="47">SUM(H42:H46)</f>
        <v>0</v>
      </c>
      <c r="I48" s="32">
        <f t="shared" si="47"/>
        <v>0</v>
      </c>
      <c r="J48" s="32">
        <f t="shared" si="47"/>
        <v>0</v>
      </c>
      <c r="K48" s="32">
        <f t="shared" si="47"/>
        <v>0</v>
      </c>
      <c r="L48" s="32">
        <f t="shared" si="47"/>
        <v>0</v>
      </c>
      <c r="M48" s="32">
        <f t="shared" si="47"/>
        <v>0</v>
      </c>
      <c r="N48" s="32">
        <f t="shared" si="47"/>
        <v>0</v>
      </c>
      <c r="O48" s="32">
        <f t="shared" si="47"/>
        <v>0</v>
      </c>
      <c r="P48" s="32">
        <f t="shared" si="47"/>
        <v>0</v>
      </c>
      <c r="Q48" s="32">
        <f t="shared" si="47"/>
        <v>0</v>
      </c>
      <c r="R48" s="32">
        <f t="shared" si="47"/>
        <v>0</v>
      </c>
      <c r="S48" s="32">
        <f t="shared" si="47"/>
        <v>0</v>
      </c>
      <c r="T48" s="32">
        <f t="shared" si="47"/>
        <v>0</v>
      </c>
      <c r="U48" s="32">
        <f t="shared" si="47"/>
        <v>0</v>
      </c>
      <c r="V48" s="32">
        <f t="shared" si="47"/>
        <v>0</v>
      </c>
      <c r="W48" s="32">
        <f t="shared" si="47"/>
        <v>0</v>
      </c>
      <c r="X48" s="32">
        <f t="shared" si="47"/>
        <v>0</v>
      </c>
    </row>
    <row r="49" spans="1:26">
      <c r="B49" s="66"/>
      <c r="C49" s="156"/>
      <c r="D49" s="44"/>
      <c r="E49" s="157"/>
      <c r="F49" s="158"/>
      <c r="G49" s="41"/>
      <c r="H49" s="41"/>
      <c r="I49" s="41"/>
      <c r="J49" s="41"/>
      <c r="K49" s="41"/>
      <c r="L49" s="41"/>
      <c r="M49" s="41"/>
      <c r="N49" s="41"/>
      <c r="O49" s="41"/>
      <c r="P49" s="41"/>
      <c r="Q49" s="41"/>
      <c r="R49" s="41"/>
      <c r="S49" s="41"/>
      <c r="T49" s="41"/>
      <c r="U49" s="41"/>
      <c r="V49" s="41"/>
      <c r="W49" s="41"/>
      <c r="X49" s="41"/>
    </row>
    <row r="50" spans="1:26" s="27" customFormat="1">
      <c r="A50" s="180" t="s">
        <v>226</v>
      </c>
      <c r="B50" s="44"/>
      <c r="C50" s="154">
        <f>C39-C48</f>
        <v>0</v>
      </c>
      <c r="D50" s="154">
        <f t="shared" ref="D50:X50" si="48">D39-D48</f>
        <v>0</v>
      </c>
      <c r="E50" s="154">
        <f t="shared" si="48"/>
        <v>0</v>
      </c>
      <c r="F50" s="154">
        <f t="shared" si="48"/>
        <v>0</v>
      </c>
      <c r="G50" s="154">
        <f t="shared" si="48"/>
        <v>0</v>
      </c>
      <c r="H50" s="154">
        <f t="shared" si="48"/>
        <v>0</v>
      </c>
      <c r="I50" s="154">
        <f t="shared" si="48"/>
        <v>0</v>
      </c>
      <c r="J50" s="154">
        <f t="shared" si="48"/>
        <v>0</v>
      </c>
      <c r="K50" s="154">
        <f t="shared" si="48"/>
        <v>0</v>
      </c>
      <c r="L50" s="154">
        <f t="shared" si="48"/>
        <v>0</v>
      </c>
      <c r="M50" s="154">
        <f t="shared" si="48"/>
        <v>0</v>
      </c>
      <c r="N50" s="154">
        <f t="shared" si="48"/>
        <v>0</v>
      </c>
      <c r="O50" s="154">
        <f t="shared" si="48"/>
        <v>0</v>
      </c>
      <c r="P50" s="154">
        <f t="shared" si="48"/>
        <v>0</v>
      </c>
      <c r="Q50" s="154">
        <f t="shared" si="48"/>
        <v>0</v>
      </c>
      <c r="R50" s="154">
        <f t="shared" si="48"/>
        <v>0</v>
      </c>
      <c r="S50" s="154">
        <f t="shared" si="48"/>
        <v>0</v>
      </c>
      <c r="T50" s="154">
        <f t="shared" si="48"/>
        <v>0</v>
      </c>
      <c r="U50" s="154">
        <f t="shared" si="48"/>
        <v>0</v>
      </c>
      <c r="V50" s="154">
        <f t="shared" si="48"/>
        <v>0</v>
      </c>
      <c r="W50" s="154">
        <f t="shared" si="48"/>
        <v>0</v>
      </c>
      <c r="X50" s="154">
        <f t="shared" si="48"/>
        <v>0</v>
      </c>
    </row>
    <row r="51" spans="1:26">
      <c r="B51" s="66"/>
      <c r="C51" s="156"/>
      <c r="D51" s="44"/>
      <c r="E51" s="157"/>
      <c r="F51" s="158"/>
      <c r="G51" s="41"/>
      <c r="H51" s="41"/>
      <c r="I51" s="41"/>
      <c r="J51" s="41"/>
      <c r="K51" s="41"/>
      <c r="L51" s="41"/>
      <c r="M51" s="41"/>
      <c r="N51" s="41"/>
      <c r="O51" s="41"/>
      <c r="P51" s="41"/>
      <c r="Q51" s="41"/>
      <c r="R51" s="41"/>
      <c r="S51" s="41"/>
      <c r="T51" s="41"/>
      <c r="U51" s="41"/>
      <c r="V51" s="41"/>
      <c r="W51" s="41"/>
      <c r="X51" s="41"/>
    </row>
    <row r="52" spans="1:26">
      <c r="A52" s="75" t="s">
        <v>96</v>
      </c>
      <c r="B52" s="66"/>
      <c r="C52" s="157"/>
      <c r="D52" s="44"/>
      <c r="E52" s="157"/>
      <c r="F52" s="158"/>
      <c r="G52" s="41"/>
      <c r="H52" s="41"/>
      <c r="I52" s="41"/>
      <c r="J52" s="41"/>
      <c r="K52" s="41"/>
      <c r="L52" s="41"/>
      <c r="M52" s="41"/>
      <c r="N52" s="41"/>
      <c r="O52" s="41"/>
      <c r="P52" s="41"/>
      <c r="Q52" s="41"/>
      <c r="R52" s="41"/>
      <c r="S52" s="41"/>
      <c r="T52" s="41"/>
      <c r="U52" s="41"/>
      <c r="V52" s="41"/>
      <c r="W52" s="41"/>
      <c r="X52" s="41"/>
    </row>
    <row r="53" spans="1:26">
      <c r="B53" s="66" t="s">
        <v>93</v>
      </c>
      <c r="C53" s="150">
        <f>'Application Data Entry'!N45</f>
        <v>0</v>
      </c>
      <c r="D53" s="150">
        <f>'Application Data Entry'!O45</f>
        <v>0</v>
      </c>
      <c r="E53" s="151">
        <f>'Application Data Entry'!P45</f>
        <v>18</v>
      </c>
      <c r="F53" s="152">
        <f>'Application Data Entry'!Q45</f>
        <v>0</v>
      </c>
      <c r="G53" s="27">
        <f t="shared" ref="G53:G55" si="49">IF($E53&lt;G$7,0,(C53+D53)*(1+$F53))</f>
        <v>0</v>
      </c>
      <c r="H53" s="27">
        <f t="shared" ref="H53:X53" si="50">IF($E53&lt;H$7,0,(G53*(1+$F53)))</f>
        <v>0</v>
      </c>
      <c r="I53" s="27">
        <f t="shared" si="50"/>
        <v>0</v>
      </c>
      <c r="J53" s="27">
        <f t="shared" si="50"/>
        <v>0</v>
      </c>
      <c r="K53" s="27">
        <f t="shared" si="50"/>
        <v>0</v>
      </c>
      <c r="L53" s="27">
        <f t="shared" si="50"/>
        <v>0</v>
      </c>
      <c r="M53" s="27">
        <f t="shared" si="50"/>
        <v>0</v>
      </c>
      <c r="N53" s="27">
        <f t="shared" si="50"/>
        <v>0</v>
      </c>
      <c r="O53" s="27">
        <f t="shared" si="50"/>
        <v>0</v>
      </c>
      <c r="P53" s="27">
        <f t="shared" si="50"/>
        <v>0</v>
      </c>
      <c r="Q53" s="27">
        <f t="shared" si="50"/>
        <v>0</v>
      </c>
      <c r="R53" s="27">
        <f t="shared" si="50"/>
        <v>0</v>
      </c>
      <c r="S53" s="27">
        <f t="shared" si="50"/>
        <v>0</v>
      </c>
      <c r="T53" s="27">
        <f t="shared" si="50"/>
        <v>0</v>
      </c>
      <c r="U53" s="27">
        <f t="shared" si="50"/>
        <v>0</v>
      </c>
      <c r="V53" s="27">
        <f t="shared" si="50"/>
        <v>0</v>
      </c>
      <c r="W53" s="27">
        <f t="shared" si="50"/>
        <v>0</v>
      </c>
      <c r="X53" s="27">
        <f t="shared" si="50"/>
        <v>0</v>
      </c>
    </row>
    <row r="54" spans="1:26">
      <c r="B54" s="248" t="str">
        <f>'Application Data Entry'!M46</f>
        <v xml:space="preserve">Other - </v>
      </c>
      <c r="C54" s="150">
        <f>'Application Data Entry'!N46</f>
        <v>0</v>
      </c>
      <c r="D54" s="150">
        <f>'Application Data Entry'!O46</f>
        <v>0</v>
      </c>
      <c r="E54" s="151">
        <f>'Application Data Entry'!P46</f>
        <v>0</v>
      </c>
      <c r="F54" s="152">
        <f>'Application Data Entry'!Q46</f>
        <v>0</v>
      </c>
      <c r="G54" s="27">
        <f t="shared" si="49"/>
        <v>0</v>
      </c>
      <c r="H54" s="27">
        <f t="shared" ref="H54:X54" si="51">IF($E54&lt;H$7,0,(G54*(1+$F54)))</f>
        <v>0</v>
      </c>
      <c r="I54" s="27">
        <f t="shared" si="51"/>
        <v>0</v>
      </c>
      <c r="J54" s="27">
        <f t="shared" si="51"/>
        <v>0</v>
      </c>
      <c r="K54" s="27">
        <f t="shared" si="51"/>
        <v>0</v>
      </c>
      <c r="L54" s="27">
        <f t="shared" si="51"/>
        <v>0</v>
      </c>
      <c r="M54" s="27">
        <f t="shared" si="51"/>
        <v>0</v>
      </c>
      <c r="N54" s="27">
        <f t="shared" si="51"/>
        <v>0</v>
      </c>
      <c r="O54" s="27">
        <f t="shared" si="51"/>
        <v>0</v>
      </c>
      <c r="P54" s="27">
        <f t="shared" si="51"/>
        <v>0</v>
      </c>
      <c r="Q54" s="27">
        <f t="shared" si="51"/>
        <v>0</v>
      </c>
      <c r="R54" s="27">
        <f t="shared" si="51"/>
        <v>0</v>
      </c>
      <c r="S54" s="27">
        <f t="shared" si="51"/>
        <v>0</v>
      </c>
      <c r="T54" s="27">
        <f t="shared" si="51"/>
        <v>0</v>
      </c>
      <c r="U54" s="27">
        <f t="shared" si="51"/>
        <v>0</v>
      </c>
      <c r="V54" s="27">
        <f t="shared" si="51"/>
        <v>0</v>
      </c>
      <c r="W54" s="27">
        <f t="shared" si="51"/>
        <v>0</v>
      </c>
      <c r="X54" s="27">
        <f t="shared" si="51"/>
        <v>0</v>
      </c>
    </row>
    <row r="55" spans="1:26">
      <c r="B55" s="249" t="str">
        <f>'Application Data Entry'!M47</f>
        <v xml:space="preserve">Other - </v>
      </c>
      <c r="C55" s="150">
        <f>'Application Data Entry'!N47</f>
        <v>0</v>
      </c>
      <c r="D55" s="150">
        <f>'Application Data Entry'!O47</f>
        <v>0</v>
      </c>
      <c r="E55" s="151">
        <f>'Application Data Entry'!P47</f>
        <v>0</v>
      </c>
      <c r="F55" s="152">
        <f>'Application Data Entry'!Q47</f>
        <v>0</v>
      </c>
      <c r="G55" s="27">
        <f t="shared" si="49"/>
        <v>0</v>
      </c>
      <c r="H55" s="27">
        <f t="shared" ref="H55:X55" si="52">IF($E55&lt;H$7,0,(G55*(1+$F55)))</f>
        <v>0</v>
      </c>
      <c r="I55" s="27">
        <f t="shared" si="52"/>
        <v>0</v>
      </c>
      <c r="J55" s="27">
        <f t="shared" si="52"/>
        <v>0</v>
      </c>
      <c r="K55" s="27">
        <f t="shared" si="52"/>
        <v>0</v>
      </c>
      <c r="L55" s="27">
        <f t="shared" si="52"/>
        <v>0</v>
      </c>
      <c r="M55" s="27">
        <f t="shared" si="52"/>
        <v>0</v>
      </c>
      <c r="N55" s="27">
        <f t="shared" si="52"/>
        <v>0</v>
      </c>
      <c r="O55" s="27">
        <f t="shared" si="52"/>
        <v>0</v>
      </c>
      <c r="P55" s="27">
        <f t="shared" si="52"/>
        <v>0</v>
      </c>
      <c r="Q55" s="27">
        <f t="shared" si="52"/>
        <v>0</v>
      </c>
      <c r="R55" s="27">
        <f t="shared" si="52"/>
        <v>0</v>
      </c>
      <c r="S55" s="27">
        <f t="shared" si="52"/>
        <v>0</v>
      </c>
      <c r="T55" s="27">
        <f t="shared" si="52"/>
        <v>0</v>
      </c>
      <c r="U55" s="27">
        <f t="shared" si="52"/>
        <v>0</v>
      </c>
      <c r="V55" s="27">
        <f t="shared" si="52"/>
        <v>0</v>
      </c>
      <c r="W55" s="27">
        <f t="shared" si="52"/>
        <v>0</v>
      </c>
      <c r="X55" s="27">
        <f t="shared" si="52"/>
        <v>0</v>
      </c>
    </row>
    <row r="56" spans="1:26">
      <c r="C56" s="72"/>
      <c r="E56" s="41"/>
      <c r="F56" s="73"/>
      <c r="G56" s="41"/>
      <c r="H56" s="41"/>
      <c r="I56" s="41"/>
      <c r="J56" s="41"/>
      <c r="K56" s="41"/>
      <c r="L56" s="41"/>
      <c r="M56" s="41"/>
      <c r="N56" s="41"/>
      <c r="O56" s="41"/>
      <c r="P56" s="41"/>
      <c r="Q56" s="41"/>
      <c r="R56" s="41"/>
      <c r="S56" s="41"/>
      <c r="T56" s="41"/>
      <c r="U56" s="41"/>
      <c r="V56" s="41"/>
      <c r="W56" s="41"/>
      <c r="X56" s="41"/>
    </row>
    <row r="57" spans="1:26">
      <c r="B57" s="25" t="s">
        <v>95</v>
      </c>
      <c r="C57" s="32">
        <f>SUM(C53:C55)</f>
        <v>0</v>
      </c>
      <c r="D57" s="32"/>
      <c r="E57" s="32"/>
      <c r="F57" s="30"/>
      <c r="G57" s="32">
        <f>SUM(G53:G55)</f>
        <v>0</v>
      </c>
      <c r="H57" s="32">
        <f t="shared" ref="H57:X57" si="53">SUM(H53:H55)</f>
        <v>0</v>
      </c>
      <c r="I57" s="32">
        <f t="shared" si="53"/>
        <v>0</v>
      </c>
      <c r="J57" s="32">
        <f t="shared" si="53"/>
        <v>0</v>
      </c>
      <c r="K57" s="32">
        <f t="shared" si="53"/>
        <v>0</v>
      </c>
      <c r="L57" s="32">
        <f t="shared" si="53"/>
        <v>0</v>
      </c>
      <c r="M57" s="32">
        <f t="shared" si="53"/>
        <v>0</v>
      </c>
      <c r="N57" s="32">
        <f t="shared" si="53"/>
        <v>0</v>
      </c>
      <c r="O57" s="32">
        <f t="shared" si="53"/>
        <v>0</v>
      </c>
      <c r="P57" s="32">
        <f t="shared" si="53"/>
        <v>0</v>
      </c>
      <c r="Q57" s="32">
        <f t="shared" si="53"/>
        <v>0</v>
      </c>
      <c r="R57" s="32">
        <f t="shared" si="53"/>
        <v>0</v>
      </c>
      <c r="S57" s="32">
        <f t="shared" si="53"/>
        <v>0</v>
      </c>
      <c r="T57" s="32">
        <f t="shared" si="53"/>
        <v>0</v>
      </c>
      <c r="U57" s="32">
        <f t="shared" si="53"/>
        <v>0</v>
      </c>
      <c r="V57" s="32">
        <f t="shared" si="53"/>
        <v>0</v>
      </c>
      <c r="W57" s="32">
        <f t="shared" si="53"/>
        <v>0</v>
      </c>
      <c r="X57" s="32">
        <f t="shared" si="53"/>
        <v>0</v>
      </c>
    </row>
    <row r="59" spans="1:26" s="45" customFormat="1">
      <c r="A59" s="88" t="s">
        <v>19</v>
      </c>
      <c r="B59" s="89"/>
      <c r="C59" s="90">
        <f>C50-C57</f>
        <v>0</v>
      </c>
      <c r="D59" s="90">
        <f>D50-D57</f>
        <v>0</v>
      </c>
      <c r="E59" s="90"/>
      <c r="F59" s="90"/>
      <c r="G59" s="90">
        <f>G50-G57</f>
        <v>0</v>
      </c>
      <c r="H59" s="90">
        <f>G59+H50-H57</f>
        <v>0</v>
      </c>
      <c r="I59" s="90">
        <f t="shared" ref="I59:X59" si="54">H59+I50-I57</f>
        <v>0</v>
      </c>
      <c r="J59" s="90">
        <f t="shared" si="54"/>
        <v>0</v>
      </c>
      <c r="K59" s="90">
        <f t="shared" si="54"/>
        <v>0</v>
      </c>
      <c r="L59" s="90">
        <f t="shared" si="54"/>
        <v>0</v>
      </c>
      <c r="M59" s="90">
        <f t="shared" si="54"/>
        <v>0</v>
      </c>
      <c r="N59" s="90">
        <f t="shared" si="54"/>
        <v>0</v>
      </c>
      <c r="O59" s="90">
        <f t="shared" si="54"/>
        <v>0</v>
      </c>
      <c r="P59" s="90">
        <f t="shared" si="54"/>
        <v>0</v>
      </c>
      <c r="Q59" s="90">
        <f t="shared" si="54"/>
        <v>0</v>
      </c>
      <c r="R59" s="90">
        <f t="shared" si="54"/>
        <v>0</v>
      </c>
      <c r="S59" s="90">
        <f t="shared" si="54"/>
        <v>0</v>
      </c>
      <c r="T59" s="90">
        <f t="shared" si="54"/>
        <v>0</v>
      </c>
      <c r="U59" s="90">
        <f t="shared" si="54"/>
        <v>0</v>
      </c>
      <c r="V59" s="90">
        <f t="shared" si="54"/>
        <v>0</v>
      </c>
      <c r="W59" s="90">
        <f t="shared" si="54"/>
        <v>0</v>
      </c>
      <c r="X59" s="90">
        <f t="shared" si="54"/>
        <v>0</v>
      </c>
      <c r="Y59" s="87"/>
      <c r="Z59" s="87"/>
    </row>
    <row r="60" spans="1:26">
      <c r="A60" s="74"/>
      <c r="B60" s="66"/>
      <c r="C60" s="77"/>
      <c r="D60" s="44"/>
      <c r="E60" s="44"/>
      <c r="F60" s="36"/>
      <c r="G60" s="44"/>
      <c r="H60" s="44"/>
      <c r="I60" s="44"/>
      <c r="J60" s="44"/>
      <c r="K60" s="44"/>
      <c r="L60" s="44"/>
    </row>
    <row r="61" spans="1:26">
      <c r="A61" s="74"/>
      <c r="B61" s="66"/>
      <c r="C61" s="82"/>
      <c r="D61" s="83"/>
      <c r="E61" s="84"/>
      <c r="F61" s="84"/>
      <c r="G61" s="85"/>
      <c r="H61" s="83"/>
      <c r="I61" s="68"/>
      <c r="J61" s="83"/>
      <c r="K61" s="44"/>
      <c r="L61" s="44"/>
    </row>
    <row r="62" spans="1:26">
      <c r="A62" s="74"/>
      <c r="B62" s="66"/>
      <c r="C62" s="77"/>
      <c r="D62" s="44"/>
      <c r="E62" s="36"/>
      <c r="F62" s="78"/>
      <c r="G62" s="79"/>
      <c r="H62" s="78"/>
      <c r="I62" s="78"/>
      <c r="J62" s="79"/>
      <c r="K62" s="44"/>
      <c r="L62" s="44"/>
    </row>
    <row r="63" spans="1:26">
      <c r="A63" s="74"/>
      <c r="B63" s="66"/>
      <c r="C63" s="77"/>
      <c r="D63" s="44"/>
      <c r="E63" s="44"/>
      <c r="F63" s="44"/>
      <c r="G63" s="44"/>
      <c r="H63" s="44"/>
      <c r="I63" s="44"/>
      <c r="J63" s="44"/>
      <c r="K63" s="44"/>
      <c r="L63" s="44"/>
    </row>
  </sheetData>
  <sheetProtection algorithmName="SHA-512" hashValue="yqst9gAt1+b2G6mwYv8ffLMyQxTA++VIA8UODLvfoe+0pRMl5RRMut8w25sIJ5cbA/11fXFVD+IMmf6UfkAhdQ==" saltValue="8FJvOJvRNd4lJ+BasNnczg==" spinCount="100000" sheet="1" objects="1" scenarios="1" selectLockedCells="1" selectUnlockedCells="1"/>
  <mergeCells count="1">
    <mergeCell ref="A1:X1"/>
  </mergeCells>
  <pageMargins left="0.5" right="0.2" top="0.75" bottom="0.5" header="0.3" footer="0.3"/>
  <pageSetup scale="42" orientation="landscape" r:id="rId1"/>
  <headerFooter>
    <oddFooter>&amp;L&amp;8SHGCSI Loan Application &amp;6(&amp;F)&amp;C&amp;8Page &amp;P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Normal="100" workbookViewId="0">
      <selection activeCell="E14" sqref="E14"/>
    </sheetView>
  </sheetViews>
  <sheetFormatPr defaultRowHeight="14.25"/>
  <cols>
    <col min="1" max="1" width="4.33203125" customWidth="1"/>
    <col min="2" max="3" width="21.1328125" customWidth="1"/>
    <col min="4" max="4" width="12.53125" customWidth="1"/>
    <col min="5" max="7" width="12.73046875" customWidth="1"/>
    <col min="8" max="8" width="17.86328125" customWidth="1"/>
  </cols>
  <sheetData>
    <row r="1" spans="1:8">
      <c r="A1" s="63" t="s">
        <v>126</v>
      </c>
      <c r="B1" s="63"/>
      <c r="C1" s="76">
        <f>'Auto - Sources &amp; Uses'!C3</f>
        <v>0</v>
      </c>
      <c r="D1" s="63"/>
    </row>
    <row r="2" spans="1:8">
      <c r="A2" s="63" t="s">
        <v>9</v>
      </c>
      <c r="B2" s="63"/>
      <c r="C2" s="76">
        <f>'Auto - Sources &amp; Uses'!C4</f>
        <v>0</v>
      </c>
      <c r="D2" s="63"/>
    </row>
    <row r="3" spans="1:8">
      <c r="A3" s="63" t="s">
        <v>10</v>
      </c>
      <c r="B3" s="63"/>
      <c r="C3" s="76">
        <f>'Auto - Sources &amp; Uses'!C5</f>
        <v>0</v>
      </c>
      <c r="D3" s="63"/>
    </row>
    <row r="4" spans="1:8" ht="14.65" thickBot="1"/>
    <row r="5" spans="1:8">
      <c r="A5" s="107" t="s">
        <v>228</v>
      </c>
      <c r="B5" s="92"/>
      <c r="C5" s="92"/>
      <c r="D5" s="92"/>
      <c r="E5" s="92"/>
      <c r="F5" s="92"/>
      <c r="G5" s="92"/>
      <c r="H5" s="93"/>
    </row>
    <row r="6" spans="1:8">
      <c r="A6" s="94"/>
      <c r="B6" s="95">
        <f>'Application Data Entry'!C23</f>
        <v>0</v>
      </c>
      <c r="C6" s="96"/>
      <c r="D6" s="55">
        <f>'Auto - Existing Ln Amort'!E15</f>
        <v>0</v>
      </c>
      <c r="E6" s="96"/>
      <c r="F6" s="96"/>
      <c r="G6" s="96"/>
      <c r="H6" s="98"/>
    </row>
    <row r="7" spans="1:8">
      <c r="A7" s="94"/>
      <c r="B7" s="95" t="str">
        <f>'Application Data Entry'!F11</f>
        <v xml:space="preserve">SHGCSI Loan </v>
      </c>
      <c r="C7" s="96"/>
      <c r="D7" s="97">
        <f>'Auto - Sources &amp; Uses'!E10</f>
        <v>0</v>
      </c>
      <c r="E7" s="96"/>
      <c r="F7" s="96"/>
      <c r="G7" s="96"/>
      <c r="H7" s="98"/>
    </row>
    <row r="8" spans="1:8">
      <c r="A8" s="94"/>
      <c r="B8" s="95" t="str">
        <f>'Application Data Entry'!F13</f>
        <v>Other Loan</v>
      </c>
      <c r="C8" s="96"/>
      <c r="D8" s="55">
        <f>'Auto - Sources &amp; Uses'!E12</f>
        <v>0</v>
      </c>
      <c r="E8" s="96"/>
      <c r="F8" s="96"/>
      <c r="G8" s="96"/>
      <c r="H8" s="98"/>
    </row>
    <row r="9" spans="1:8">
      <c r="A9" s="94"/>
      <c r="B9" s="95" t="str">
        <f>'Application Data Entry'!F14</f>
        <v>Other Loan</v>
      </c>
      <c r="C9" s="96"/>
      <c r="D9" s="55">
        <f>'Auto - Sources &amp; Uses'!E13</f>
        <v>0</v>
      </c>
      <c r="E9" s="96"/>
      <c r="F9" s="96"/>
      <c r="G9" s="96"/>
      <c r="H9" s="98"/>
    </row>
    <row r="10" spans="1:8">
      <c r="A10" s="94"/>
      <c r="B10" s="95"/>
      <c r="C10" s="96"/>
      <c r="D10" s="97"/>
      <c r="E10" s="96"/>
      <c r="F10" s="96"/>
      <c r="G10" s="96"/>
      <c r="H10" s="98"/>
    </row>
    <row r="11" spans="1:8" ht="14.65" thickBot="1">
      <c r="A11" s="94"/>
      <c r="B11" s="95" t="s">
        <v>53</v>
      </c>
      <c r="C11" s="96"/>
      <c r="D11" s="47">
        <f>SUM(D6:D10)</f>
        <v>0</v>
      </c>
      <c r="E11" s="96"/>
      <c r="F11" s="96"/>
      <c r="G11" s="96"/>
      <c r="H11" s="98"/>
    </row>
    <row r="12" spans="1:8" ht="14.65" thickTop="1">
      <c r="A12" s="99"/>
      <c r="B12" s="96"/>
      <c r="C12" s="96"/>
      <c r="D12" s="46"/>
      <c r="E12" s="96"/>
      <c r="F12" s="96"/>
      <c r="G12" s="96"/>
      <c r="H12" s="98"/>
    </row>
    <row r="13" spans="1:8">
      <c r="A13" s="94"/>
      <c r="B13" s="96"/>
      <c r="C13" s="96"/>
      <c r="D13" s="100"/>
      <c r="E13" s="101" t="s">
        <v>54</v>
      </c>
      <c r="F13" s="100"/>
      <c r="G13" s="96"/>
      <c r="H13" s="98"/>
    </row>
    <row r="14" spans="1:8">
      <c r="A14" s="94"/>
      <c r="B14" s="96" t="s">
        <v>131</v>
      </c>
      <c r="C14" s="96"/>
      <c r="D14" s="102">
        <f>D30</f>
        <v>0</v>
      </c>
      <c r="E14" s="103" t="e">
        <f>D11/D30</f>
        <v>#DIV/0!</v>
      </c>
      <c r="F14" s="100"/>
      <c r="G14" s="96"/>
      <c r="H14" s="98"/>
    </row>
    <row r="15" spans="1:8">
      <c r="A15" s="94"/>
      <c r="B15" s="96" t="s">
        <v>132</v>
      </c>
      <c r="C15" s="96"/>
      <c r="D15" s="102">
        <f>D37</f>
        <v>0</v>
      </c>
      <c r="E15" s="103" t="e">
        <f>D11/D37</f>
        <v>#DIV/0!</v>
      </c>
      <c r="F15" s="100"/>
      <c r="G15" s="96"/>
      <c r="H15" s="98"/>
    </row>
    <row r="16" spans="1:8">
      <c r="A16" s="94"/>
      <c r="B16" s="96" t="s">
        <v>31</v>
      </c>
      <c r="C16" s="96"/>
      <c r="D16" s="102">
        <f>D44</f>
        <v>0</v>
      </c>
      <c r="E16" s="103" t="e">
        <f>D11/D44</f>
        <v>#DIV/0!</v>
      </c>
      <c r="F16" s="100"/>
      <c r="G16" s="96"/>
      <c r="H16" s="98"/>
    </row>
    <row r="17" spans="1:8" ht="14.65" thickBot="1">
      <c r="A17" s="104"/>
      <c r="B17" s="105"/>
      <c r="C17" s="105"/>
      <c r="D17" s="105"/>
      <c r="E17" s="105"/>
      <c r="F17" s="105"/>
      <c r="G17" s="105"/>
      <c r="H17" s="106"/>
    </row>
    <row r="18" spans="1:8">
      <c r="A18" s="110" t="s">
        <v>133</v>
      </c>
      <c r="B18" s="111"/>
      <c r="C18" s="111"/>
      <c r="D18" s="112"/>
      <c r="E18" s="111"/>
      <c r="F18" s="111"/>
      <c r="G18" s="111"/>
      <c r="H18" s="113"/>
    </row>
    <row r="19" spans="1:8" ht="14.65" thickBot="1">
      <c r="A19" s="114"/>
      <c r="B19" s="115" t="s">
        <v>134</v>
      </c>
      <c r="C19" s="115"/>
      <c r="D19" s="116">
        <f>'Auto - Sources &amp; Uses'!J10</f>
        <v>0</v>
      </c>
      <c r="E19" s="115"/>
      <c r="F19" s="115"/>
      <c r="G19" s="115"/>
      <c r="H19" s="117"/>
    </row>
    <row r="20" spans="1:8" ht="14.65" thickTop="1">
      <c r="A20" s="114"/>
      <c r="B20" s="115"/>
      <c r="C20" s="115"/>
      <c r="D20" s="115"/>
      <c r="E20" s="115"/>
      <c r="F20" s="115"/>
      <c r="G20" s="115"/>
      <c r="H20" s="117"/>
    </row>
    <row r="21" spans="1:8">
      <c r="A21" s="114"/>
      <c r="B21" s="115"/>
      <c r="C21" s="115"/>
      <c r="D21" s="118" t="s">
        <v>123</v>
      </c>
      <c r="E21" s="115"/>
      <c r="F21" s="115"/>
      <c r="G21" s="115"/>
      <c r="H21" s="117"/>
    </row>
    <row r="22" spans="1:8">
      <c r="A22" s="114"/>
      <c r="B22" s="115" t="s">
        <v>121</v>
      </c>
      <c r="C22" s="115"/>
      <c r="D22" s="119">
        <f>'Auto - CF Projection'!C8</f>
        <v>0</v>
      </c>
      <c r="E22" s="120">
        <f>'Auto - CF Projection'!G8</f>
        <v>1</v>
      </c>
      <c r="F22" s="120">
        <f>'Auto - CF Projection'!H8</f>
        <v>2</v>
      </c>
      <c r="G22" s="120">
        <f>'Auto - CF Projection'!I8</f>
        <v>3</v>
      </c>
      <c r="H22" s="117"/>
    </row>
    <row r="23" spans="1:8">
      <c r="A23" s="114"/>
      <c r="B23" s="115" t="s">
        <v>185</v>
      </c>
      <c r="C23" s="115"/>
      <c r="D23" s="121">
        <f>'Auto - CF Projection'!C39</f>
        <v>0</v>
      </c>
      <c r="E23" s="122">
        <f>'Auto - CF Projection'!G39</f>
        <v>0</v>
      </c>
      <c r="F23" s="122">
        <f>'Auto - CF Projection'!H39</f>
        <v>0</v>
      </c>
      <c r="G23" s="122">
        <f>'Auto - CF Projection'!I39</f>
        <v>0</v>
      </c>
      <c r="H23" s="117"/>
    </row>
    <row r="24" spans="1:8">
      <c r="A24" s="114"/>
      <c r="B24" s="115" t="s">
        <v>133</v>
      </c>
      <c r="C24" s="115"/>
      <c r="D24" s="108" t="e">
        <f>D23/$D19</f>
        <v>#DIV/0!</v>
      </c>
      <c r="E24" s="108" t="e">
        <f>E23/$D19</f>
        <v>#DIV/0!</v>
      </c>
      <c r="F24" s="108" t="e">
        <f>F23/$D19</f>
        <v>#DIV/0!</v>
      </c>
      <c r="G24" s="108" t="e">
        <f>G23/$D19</f>
        <v>#DIV/0!</v>
      </c>
      <c r="H24" s="117"/>
    </row>
    <row r="25" spans="1:8" ht="14.65" thickBot="1">
      <c r="A25" s="123"/>
      <c r="B25" s="124"/>
      <c r="C25" s="125"/>
      <c r="D25" s="125"/>
      <c r="E25" s="125"/>
      <c r="F25" s="125"/>
      <c r="G25" s="125"/>
      <c r="H25" s="126"/>
    </row>
    <row r="26" spans="1:8">
      <c r="A26" s="110" t="s">
        <v>135</v>
      </c>
      <c r="B26" s="127"/>
      <c r="C26" s="111"/>
      <c r="D26" s="111"/>
      <c r="E26" s="111"/>
      <c r="F26" s="111"/>
      <c r="G26" s="111"/>
      <c r="H26" s="113"/>
    </row>
    <row r="27" spans="1:8">
      <c r="A27" s="94"/>
      <c r="B27" s="96" t="s">
        <v>137</v>
      </c>
      <c r="C27" s="96"/>
      <c r="D27" s="96"/>
      <c r="E27" s="96"/>
      <c r="F27" s="96"/>
      <c r="G27" s="96"/>
      <c r="H27" s="98"/>
    </row>
    <row r="28" spans="1:8">
      <c r="A28" s="94"/>
      <c r="B28" s="96" t="s">
        <v>34</v>
      </c>
      <c r="C28" s="96"/>
      <c r="D28" s="115">
        <f>'Application Data Entry'!C32</f>
        <v>0</v>
      </c>
      <c r="E28" s="96"/>
      <c r="F28" s="96"/>
      <c r="G28" s="96"/>
      <c r="H28" s="98"/>
    </row>
    <row r="29" spans="1:8">
      <c r="A29" s="94"/>
      <c r="B29" s="96" t="s">
        <v>35</v>
      </c>
      <c r="C29" s="96"/>
      <c r="D29" s="115">
        <f>'Application Data Entry'!C33</f>
        <v>0</v>
      </c>
      <c r="E29" s="96"/>
      <c r="F29" s="96"/>
      <c r="G29" s="96"/>
      <c r="H29" s="98"/>
    </row>
    <row r="30" spans="1:8">
      <c r="A30" s="94"/>
      <c r="B30" s="96" t="s">
        <v>32</v>
      </c>
      <c r="C30" s="96"/>
      <c r="D30" s="55">
        <f>'Application Data Entry'!C34</f>
        <v>0</v>
      </c>
      <c r="E30" s="96"/>
      <c r="F30" s="96"/>
      <c r="G30" s="96"/>
      <c r="H30" s="98"/>
    </row>
    <row r="31" spans="1:8">
      <c r="A31" s="94"/>
      <c r="B31" s="96" t="s">
        <v>33</v>
      </c>
      <c r="C31" s="96"/>
      <c r="D31" s="128">
        <f>'Application Data Entry'!C35</f>
        <v>0</v>
      </c>
      <c r="E31" s="96"/>
      <c r="F31" s="96"/>
      <c r="G31" s="96"/>
      <c r="H31" s="98"/>
    </row>
    <row r="32" spans="1:8">
      <c r="A32" s="94"/>
      <c r="B32" s="96" t="s">
        <v>36</v>
      </c>
      <c r="C32" s="96"/>
      <c r="D32" s="129" t="e">
        <f>D30/D31</f>
        <v>#DIV/0!</v>
      </c>
      <c r="E32" s="96"/>
      <c r="F32" s="96"/>
      <c r="G32" s="96"/>
      <c r="H32" s="98"/>
    </row>
    <row r="33" spans="1:8">
      <c r="A33" s="94"/>
      <c r="B33" s="96"/>
      <c r="C33" s="96"/>
      <c r="D33" s="115"/>
      <c r="E33" s="96"/>
      <c r="F33" s="96"/>
      <c r="G33" s="96"/>
      <c r="H33" s="98"/>
    </row>
    <row r="34" spans="1:8">
      <c r="A34" s="94"/>
      <c r="B34" s="96" t="s">
        <v>136</v>
      </c>
      <c r="C34" s="96"/>
      <c r="D34" s="115"/>
      <c r="E34" s="96"/>
      <c r="F34" s="96"/>
      <c r="G34" s="96"/>
      <c r="H34" s="98"/>
    </row>
    <row r="35" spans="1:8">
      <c r="A35" s="94"/>
      <c r="B35" s="96" t="s">
        <v>49</v>
      </c>
      <c r="C35" s="96"/>
      <c r="D35" s="120">
        <f>'Application Data Entry'!C37</f>
        <v>0</v>
      </c>
      <c r="E35" s="96"/>
      <c r="F35" s="96"/>
      <c r="G35" s="96"/>
      <c r="H35" s="98"/>
    </row>
    <row r="36" spans="1:8">
      <c r="A36" s="94"/>
      <c r="B36" s="96" t="s">
        <v>122</v>
      </c>
      <c r="C36" s="96"/>
      <c r="D36" s="130">
        <f>'Application Data Entry'!C38</f>
        <v>0</v>
      </c>
      <c r="E36" s="96"/>
      <c r="F36" s="96"/>
      <c r="G36" s="96"/>
      <c r="H36" s="98"/>
    </row>
    <row r="37" spans="1:8">
      <c r="A37" s="94"/>
      <c r="B37" s="96" t="s">
        <v>51</v>
      </c>
      <c r="C37" s="96"/>
      <c r="D37" s="55">
        <f>'Application Data Entry'!C39</f>
        <v>0</v>
      </c>
      <c r="E37" s="96"/>
      <c r="F37" s="96"/>
      <c r="G37" s="96"/>
      <c r="H37" s="98"/>
    </row>
    <row r="38" spans="1:8">
      <c r="A38" s="94"/>
      <c r="B38" s="96" t="s">
        <v>52</v>
      </c>
      <c r="C38" s="96"/>
      <c r="D38" s="128">
        <f>'Application Data Entry'!C40</f>
        <v>0</v>
      </c>
      <c r="E38" s="96"/>
      <c r="F38" s="96"/>
      <c r="G38" s="96"/>
      <c r="H38" s="98"/>
    </row>
    <row r="39" spans="1:8">
      <c r="A39" s="94"/>
      <c r="B39" s="96" t="s">
        <v>48</v>
      </c>
      <c r="C39" s="96"/>
      <c r="D39" s="129" t="e">
        <f>D37/D38</f>
        <v>#DIV/0!</v>
      </c>
      <c r="E39" s="96"/>
      <c r="F39" s="96"/>
      <c r="G39" s="96"/>
      <c r="H39" s="98"/>
    </row>
    <row r="40" spans="1:8">
      <c r="A40" s="94"/>
      <c r="B40" s="96"/>
      <c r="C40" s="96"/>
      <c r="D40" s="96"/>
      <c r="E40" s="96"/>
      <c r="F40" s="96"/>
      <c r="G40" s="96"/>
      <c r="H40" s="98"/>
    </row>
    <row r="41" spans="1:8">
      <c r="A41" s="94"/>
      <c r="B41" s="96" t="s">
        <v>47</v>
      </c>
      <c r="C41" s="96"/>
      <c r="D41" s="96"/>
      <c r="E41" s="96"/>
      <c r="F41" s="96"/>
      <c r="G41" s="96"/>
      <c r="H41" s="98"/>
    </row>
    <row r="42" spans="1:8">
      <c r="A42" s="94"/>
      <c r="B42" s="115" t="s">
        <v>186</v>
      </c>
      <c r="C42" s="96"/>
      <c r="D42" s="91">
        <f>D23</f>
        <v>0</v>
      </c>
      <c r="E42" s="96"/>
      <c r="F42" s="96"/>
      <c r="G42" s="96"/>
      <c r="H42" s="98"/>
    </row>
    <row r="43" spans="1:8">
      <c r="A43" s="94"/>
      <c r="B43" s="96" t="s">
        <v>30</v>
      </c>
      <c r="C43" s="96"/>
      <c r="D43" s="131">
        <v>7.0000000000000007E-2</v>
      </c>
      <c r="E43" s="96"/>
      <c r="F43" s="96"/>
      <c r="G43" s="96"/>
      <c r="H43" s="98"/>
    </row>
    <row r="44" spans="1:8">
      <c r="A44" s="94"/>
      <c r="B44" s="96" t="s">
        <v>31</v>
      </c>
      <c r="C44" s="96"/>
      <c r="D44" s="91">
        <f>D23/D43</f>
        <v>0</v>
      </c>
      <c r="E44" s="96"/>
      <c r="F44" s="96"/>
      <c r="G44" s="96"/>
      <c r="H44" s="98"/>
    </row>
    <row r="45" spans="1:8" ht="14.65" thickBot="1">
      <c r="A45" s="104"/>
      <c r="B45" s="105"/>
      <c r="C45" s="105"/>
      <c r="D45" s="109"/>
      <c r="E45" s="109"/>
      <c r="F45" s="105"/>
      <c r="G45" s="105"/>
      <c r="H45" s="106"/>
    </row>
  </sheetData>
  <sheetProtection algorithmName="SHA-512" hashValue="dlg/NHKg/pVK82JUVcepW0DZ7xh0zDyVugRNwS0w8evHsbHUxWH/ZaR0FTvJe22PHhHtoXNvZG2vdFju7j+P9A==" saltValue="x/29vWPtg3tKMnHl2bXlaw==" spinCount="100000" sheet="1" objects="1" scenarios="1" selectLockedCells="1" selectUnlockedCells="1"/>
  <pageMargins left="0.7" right="0.7" top="0.75" bottom="0.75" header="0.3" footer="0.3"/>
  <pageSetup scale="64" orientation="portrait" r:id="rId1"/>
  <headerFooter>
    <oddFooter>&amp;L&amp;8SHGCSI Loan Application &amp;6(&amp;F)&amp;C&amp;8Page &amp;P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5"/>
  <sheetViews>
    <sheetView topLeftCell="A2" zoomScaleNormal="100" workbookViewId="0">
      <selection activeCell="E13" sqref="E13"/>
    </sheetView>
  </sheetViews>
  <sheetFormatPr defaultColWidth="8.73046875" defaultRowHeight="11.65"/>
  <cols>
    <col min="1" max="2" width="8.73046875" style="25"/>
    <col min="3" max="3" width="13.53125" style="166" customWidth="1"/>
    <col min="4" max="7" width="13.59765625" style="25" customWidth="1"/>
    <col min="8" max="8" width="9.46484375" style="258" bestFit="1" customWidth="1"/>
    <col min="9" max="16384" width="8.73046875" style="25"/>
  </cols>
  <sheetData>
    <row r="1" spans="2:7">
      <c r="B1" s="25" t="s">
        <v>144</v>
      </c>
      <c r="D1" s="257">
        <f>'Application Data Entry'!C23</f>
        <v>0</v>
      </c>
      <c r="E1" s="257"/>
      <c r="F1" s="257"/>
    </row>
    <row r="3" spans="2:7">
      <c r="B3" s="25" t="str">
        <f>'Application Data Entry'!B9</f>
        <v xml:space="preserve">Chapter </v>
      </c>
      <c r="D3" s="297">
        <f>'Application Data Entry'!C9</f>
        <v>0</v>
      </c>
      <c r="E3" s="297"/>
      <c r="F3" s="297"/>
    </row>
    <row r="4" spans="2:7">
      <c r="B4" s="25" t="str">
        <f>'Application Data Entry'!B10</f>
        <v>Address</v>
      </c>
      <c r="D4" s="298">
        <f>'Application Data Entry'!C10</f>
        <v>0</v>
      </c>
      <c r="E4" s="298"/>
      <c r="F4" s="298"/>
    </row>
    <row r="5" spans="2:7">
      <c r="B5" s="25" t="str">
        <f>'Application Data Entry'!B11</f>
        <v>Contact Name/#</v>
      </c>
      <c r="D5" s="298">
        <f>'Application Data Entry'!C11</f>
        <v>0</v>
      </c>
      <c r="E5" s="298"/>
      <c r="F5" s="298"/>
    </row>
    <row r="6" spans="2:7">
      <c r="B6" s="25" t="s">
        <v>97</v>
      </c>
      <c r="E6" s="79">
        <f>'Application Data Entry'!C24</f>
        <v>0</v>
      </c>
    </row>
    <row r="7" spans="2:7">
      <c r="B7" s="25" t="s">
        <v>98</v>
      </c>
      <c r="E7" s="44">
        <f>'Application Data Entry'!C25</f>
        <v>0</v>
      </c>
      <c r="F7" s="66">
        <f>E7*12</f>
        <v>0</v>
      </c>
      <c r="G7" s="259" t="s">
        <v>99</v>
      </c>
    </row>
    <row r="8" spans="2:7">
      <c r="B8" s="25" t="s">
        <v>100</v>
      </c>
      <c r="E8" s="36">
        <f>'Application Data Entry'!C27</f>
        <v>0</v>
      </c>
      <c r="F8" s="36">
        <f>E8/12</f>
        <v>0</v>
      </c>
      <c r="G8" s="259" t="s">
        <v>101</v>
      </c>
    </row>
    <row r="9" spans="2:7">
      <c r="B9" s="25" t="s">
        <v>127</v>
      </c>
      <c r="E9" s="260">
        <f>'Application Data Entry'!C28</f>
        <v>0</v>
      </c>
      <c r="F9" s="36"/>
      <c r="G9" s="259"/>
    </row>
    <row r="10" spans="2:7">
      <c r="B10" s="25" t="s">
        <v>130</v>
      </c>
      <c r="E10" s="260">
        <f>'Application Data Entry'!C29</f>
        <v>0</v>
      </c>
      <c r="F10" s="36"/>
      <c r="G10" s="259"/>
    </row>
    <row r="11" spans="2:7">
      <c r="B11" s="25" t="s">
        <v>102</v>
      </c>
      <c r="E11" s="261">
        <f>IF(E10&gt;0,E10,(EDATE(E9,F7)-1))</f>
        <v>-1</v>
      </c>
      <c r="F11" s="36"/>
      <c r="G11" s="259"/>
    </row>
    <row r="12" spans="2:7">
      <c r="B12" s="25" t="s">
        <v>115</v>
      </c>
      <c r="E12" s="34">
        <f>-IF(E6=0,0,PMT(F8,F7,E6))</f>
        <v>0</v>
      </c>
    </row>
    <row r="13" spans="2:7">
      <c r="B13" s="25" t="s">
        <v>109</v>
      </c>
      <c r="E13" s="262">
        <f>E12*12</f>
        <v>0</v>
      </c>
    </row>
    <row r="14" spans="2:7">
      <c r="B14" s="25" t="s">
        <v>117</v>
      </c>
      <c r="E14" s="81">
        <f>'Application Data Entry'!C21</f>
        <v>0</v>
      </c>
    </row>
    <row r="15" spans="2:7">
      <c r="B15" s="25" t="s">
        <v>118</v>
      </c>
      <c r="E15" s="263">
        <f>IF(E6=0,0,(VLOOKUP(E14,A18:G378,7)))</f>
        <v>0</v>
      </c>
    </row>
    <row r="16" spans="2:7">
      <c r="B16" s="25" t="s">
        <v>235</v>
      </c>
      <c r="D16" s="81">
        <f>E11</f>
        <v>-1</v>
      </c>
      <c r="E16" s="34" t="e">
        <f>VLOOKUP(E11,A18:H378,7)</f>
        <v>#N/A</v>
      </c>
    </row>
    <row r="17" spans="1:9">
      <c r="D17" s="26"/>
    </row>
    <row r="18" spans="1:9">
      <c r="A18" s="264"/>
      <c r="B18" s="264" t="s">
        <v>103</v>
      </c>
      <c r="C18" s="265"/>
      <c r="D18" s="264" t="s">
        <v>104</v>
      </c>
      <c r="E18" s="264" t="s">
        <v>105</v>
      </c>
      <c r="F18" s="264" t="s">
        <v>106</v>
      </c>
      <c r="G18" s="266" t="s">
        <v>107</v>
      </c>
      <c r="H18" s="267" t="s">
        <v>108</v>
      </c>
      <c r="I18" s="264"/>
    </row>
    <row r="19" spans="1:9">
      <c r="A19" s="268">
        <f>H19</f>
        <v>30</v>
      </c>
      <c r="B19" s="25">
        <v>1</v>
      </c>
      <c r="D19" s="269">
        <f>IF(E6=0,0,-PPMT(F$8,B19,F$7,E$6))</f>
        <v>0</v>
      </c>
      <c r="E19" s="269">
        <f>IF(E6=0,0,F19-D19)</f>
        <v>0</v>
      </c>
      <c r="F19" s="299">
        <f>E12</f>
        <v>0</v>
      </c>
      <c r="G19" s="270">
        <f>E$6-SUM(D$19:D19)</f>
        <v>0</v>
      </c>
      <c r="H19" s="271">
        <f t="shared" ref="H19:H82" si="0">EDATE($E$9,B19)-1</f>
        <v>30</v>
      </c>
    </row>
    <row r="20" spans="1:9">
      <c r="A20" s="268">
        <f t="shared" ref="A20:A83" si="1">H20</f>
        <v>59</v>
      </c>
      <c r="B20" s="25">
        <f>B19+1</f>
        <v>2</v>
      </c>
      <c r="D20" s="269" t="e">
        <f t="shared" ref="D20:D82" si="2">-PPMT(F$8,B20,F$7,E$6)</f>
        <v>#NUM!</v>
      </c>
      <c r="E20" s="269" t="e">
        <f t="shared" ref="E20:E83" si="3">F20-D20</f>
        <v>#NUM!</v>
      </c>
      <c r="F20" s="269">
        <f>IF(G19&gt;0,F19,0)</f>
        <v>0</v>
      </c>
      <c r="G20" s="270" t="e">
        <f>E$6-SUM(D$19:D20)</f>
        <v>#NUM!</v>
      </c>
      <c r="H20" s="271">
        <f t="shared" si="0"/>
        <v>59</v>
      </c>
    </row>
    <row r="21" spans="1:9">
      <c r="A21" s="268">
        <f t="shared" si="1"/>
        <v>90</v>
      </c>
      <c r="B21" s="25">
        <f t="shared" ref="B21:B84" si="4">B20+1</f>
        <v>3</v>
      </c>
      <c r="D21" s="269" t="e">
        <f t="shared" si="2"/>
        <v>#NUM!</v>
      </c>
      <c r="E21" s="269" t="e">
        <f t="shared" si="3"/>
        <v>#NUM!</v>
      </c>
      <c r="F21" s="269" t="e">
        <f>IF(G20&gt;0,F20,0)</f>
        <v>#NUM!</v>
      </c>
      <c r="G21" s="270" t="e">
        <f>E$6-SUM(D$19:D21)</f>
        <v>#NUM!</v>
      </c>
      <c r="H21" s="271">
        <f t="shared" si="0"/>
        <v>90</v>
      </c>
    </row>
    <row r="22" spans="1:9">
      <c r="A22" s="268">
        <f t="shared" si="1"/>
        <v>120</v>
      </c>
      <c r="B22" s="25">
        <f t="shared" si="4"/>
        <v>4</v>
      </c>
      <c r="D22" s="269" t="e">
        <f t="shared" si="2"/>
        <v>#NUM!</v>
      </c>
      <c r="E22" s="269" t="e">
        <f t="shared" si="3"/>
        <v>#NUM!</v>
      </c>
      <c r="F22" s="269" t="e">
        <f>IF(G21&gt;0,F21,0)</f>
        <v>#NUM!</v>
      </c>
      <c r="G22" s="270" t="e">
        <f>E$6-SUM(D$19:D22)</f>
        <v>#NUM!</v>
      </c>
      <c r="H22" s="271">
        <f t="shared" si="0"/>
        <v>120</v>
      </c>
    </row>
    <row r="23" spans="1:9">
      <c r="A23" s="268">
        <f t="shared" si="1"/>
        <v>151</v>
      </c>
      <c r="B23" s="25">
        <f t="shared" si="4"/>
        <v>5</v>
      </c>
      <c r="D23" s="269" t="e">
        <f t="shared" si="2"/>
        <v>#NUM!</v>
      </c>
      <c r="E23" s="269" t="e">
        <f t="shared" si="3"/>
        <v>#NUM!</v>
      </c>
      <c r="F23" s="269" t="e">
        <f t="shared" ref="F21:F84" si="5">IF(G22&gt;0,F22,0)</f>
        <v>#NUM!</v>
      </c>
      <c r="G23" s="270" t="e">
        <f>E$6-SUM(D$19:D23)</f>
        <v>#NUM!</v>
      </c>
      <c r="H23" s="271">
        <f t="shared" si="0"/>
        <v>151</v>
      </c>
    </row>
    <row r="24" spans="1:9">
      <c r="A24" s="268">
        <f t="shared" si="1"/>
        <v>181</v>
      </c>
      <c r="B24" s="25">
        <f t="shared" si="4"/>
        <v>6</v>
      </c>
      <c r="D24" s="269" t="e">
        <f t="shared" si="2"/>
        <v>#NUM!</v>
      </c>
      <c r="E24" s="269" t="e">
        <f t="shared" si="3"/>
        <v>#NUM!</v>
      </c>
      <c r="F24" s="269" t="e">
        <f t="shared" si="5"/>
        <v>#NUM!</v>
      </c>
      <c r="G24" s="270" t="e">
        <f>E$6-SUM(D$19:D24)</f>
        <v>#NUM!</v>
      </c>
      <c r="H24" s="271">
        <f t="shared" si="0"/>
        <v>181</v>
      </c>
    </row>
    <row r="25" spans="1:9">
      <c r="A25" s="268">
        <f t="shared" si="1"/>
        <v>212</v>
      </c>
      <c r="B25" s="25">
        <f t="shared" si="4"/>
        <v>7</v>
      </c>
      <c r="D25" s="269" t="e">
        <f t="shared" si="2"/>
        <v>#NUM!</v>
      </c>
      <c r="E25" s="269" t="e">
        <f t="shared" si="3"/>
        <v>#NUM!</v>
      </c>
      <c r="F25" s="269" t="e">
        <f t="shared" si="5"/>
        <v>#NUM!</v>
      </c>
      <c r="G25" s="270" t="e">
        <f>E$6-SUM(D$19:D25)</f>
        <v>#NUM!</v>
      </c>
      <c r="H25" s="271">
        <f t="shared" si="0"/>
        <v>212</v>
      </c>
    </row>
    <row r="26" spans="1:9">
      <c r="A26" s="268">
        <f t="shared" si="1"/>
        <v>243</v>
      </c>
      <c r="B26" s="25">
        <f t="shared" si="4"/>
        <v>8</v>
      </c>
      <c r="D26" s="269" t="e">
        <f t="shared" si="2"/>
        <v>#NUM!</v>
      </c>
      <c r="E26" s="269" t="e">
        <f t="shared" si="3"/>
        <v>#NUM!</v>
      </c>
      <c r="F26" s="269" t="e">
        <f t="shared" si="5"/>
        <v>#NUM!</v>
      </c>
      <c r="G26" s="270" t="e">
        <f>E$6-SUM(D$19:D26)</f>
        <v>#NUM!</v>
      </c>
      <c r="H26" s="271">
        <f t="shared" si="0"/>
        <v>243</v>
      </c>
    </row>
    <row r="27" spans="1:9">
      <c r="A27" s="268">
        <f t="shared" si="1"/>
        <v>273</v>
      </c>
      <c r="B27" s="25">
        <f t="shared" si="4"/>
        <v>9</v>
      </c>
      <c r="D27" s="269" t="e">
        <f t="shared" si="2"/>
        <v>#NUM!</v>
      </c>
      <c r="E27" s="269" t="e">
        <f t="shared" si="3"/>
        <v>#NUM!</v>
      </c>
      <c r="F27" s="269" t="e">
        <f t="shared" si="5"/>
        <v>#NUM!</v>
      </c>
      <c r="G27" s="270" t="e">
        <f>E$6-SUM(D$19:D27)</f>
        <v>#NUM!</v>
      </c>
      <c r="H27" s="271">
        <f t="shared" si="0"/>
        <v>273</v>
      </c>
    </row>
    <row r="28" spans="1:9">
      <c r="A28" s="268">
        <f t="shared" si="1"/>
        <v>304</v>
      </c>
      <c r="B28" s="25">
        <f t="shared" si="4"/>
        <v>10</v>
      </c>
      <c r="D28" s="269" t="e">
        <f t="shared" si="2"/>
        <v>#NUM!</v>
      </c>
      <c r="E28" s="269" t="e">
        <f t="shared" si="3"/>
        <v>#NUM!</v>
      </c>
      <c r="F28" s="269" t="e">
        <f t="shared" si="5"/>
        <v>#NUM!</v>
      </c>
      <c r="G28" s="270" t="e">
        <f>E$6-SUM(D$19:D28)</f>
        <v>#NUM!</v>
      </c>
      <c r="H28" s="271">
        <f t="shared" si="0"/>
        <v>304</v>
      </c>
    </row>
    <row r="29" spans="1:9">
      <c r="A29" s="268">
        <f t="shared" si="1"/>
        <v>334</v>
      </c>
      <c r="B29" s="25">
        <f t="shared" si="4"/>
        <v>11</v>
      </c>
      <c r="D29" s="269" t="e">
        <f t="shared" si="2"/>
        <v>#NUM!</v>
      </c>
      <c r="E29" s="269" t="e">
        <f t="shared" si="3"/>
        <v>#NUM!</v>
      </c>
      <c r="F29" s="269" t="e">
        <f t="shared" si="5"/>
        <v>#NUM!</v>
      </c>
      <c r="G29" s="270" t="e">
        <f>E$6-SUM(D$19:D29)</f>
        <v>#NUM!</v>
      </c>
      <c r="H29" s="271">
        <f t="shared" si="0"/>
        <v>334</v>
      </c>
    </row>
    <row r="30" spans="1:9">
      <c r="A30" s="268">
        <f t="shared" si="1"/>
        <v>365</v>
      </c>
      <c r="B30" s="25">
        <f t="shared" si="4"/>
        <v>12</v>
      </c>
      <c r="D30" s="269" t="e">
        <f t="shared" si="2"/>
        <v>#NUM!</v>
      </c>
      <c r="E30" s="269" t="e">
        <f t="shared" si="3"/>
        <v>#NUM!</v>
      </c>
      <c r="F30" s="269" t="e">
        <f t="shared" si="5"/>
        <v>#NUM!</v>
      </c>
      <c r="G30" s="270" t="e">
        <f>E$6-SUM(D$19:D30)</f>
        <v>#NUM!</v>
      </c>
      <c r="H30" s="271">
        <f t="shared" si="0"/>
        <v>365</v>
      </c>
    </row>
    <row r="31" spans="1:9">
      <c r="A31" s="268">
        <f t="shared" si="1"/>
        <v>396</v>
      </c>
      <c r="B31" s="25">
        <f t="shared" si="4"/>
        <v>13</v>
      </c>
      <c r="C31" s="272"/>
      <c r="D31" s="269" t="e">
        <f t="shared" si="2"/>
        <v>#NUM!</v>
      </c>
      <c r="E31" s="269" t="e">
        <f t="shared" si="3"/>
        <v>#NUM!</v>
      </c>
      <c r="F31" s="269" t="e">
        <f t="shared" si="5"/>
        <v>#NUM!</v>
      </c>
      <c r="G31" s="270" t="e">
        <f>E$6-SUM(D$19:D31)</f>
        <v>#NUM!</v>
      </c>
      <c r="H31" s="271">
        <f t="shared" si="0"/>
        <v>396</v>
      </c>
    </row>
    <row r="32" spans="1:9">
      <c r="A32" s="268">
        <f t="shared" si="1"/>
        <v>424</v>
      </c>
      <c r="B32" s="25">
        <f t="shared" si="4"/>
        <v>14</v>
      </c>
      <c r="D32" s="269" t="e">
        <f t="shared" si="2"/>
        <v>#NUM!</v>
      </c>
      <c r="E32" s="269" t="e">
        <f t="shared" si="3"/>
        <v>#NUM!</v>
      </c>
      <c r="F32" s="269" t="e">
        <f t="shared" si="5"/>
        <v>#NUM!</v>
      </c>
      <c r="G32" s="270" t="e">
        <f>E$6-SUM(D$19:D32)</f>
        <v>#NUM!</v>
      </c>
      <c r="H32" s="271">
        <f t="shared" si="0"/>
        <v>424</v>
      </c>
    </row>
    <row r="33" spans="1:8">
      <c r="A33" s="268">
        <f t="shared" si="1"/>
        <v>455</v>
      </c>
      <c r="B33" s="25">
        <f t="shared" si="4"/>
        <v>15</v>
      </c>
      <c r="D33" s="269" t="e">
        <f t="shared" si="2"/>
        <v>#NUM!</v>
      </c>
      <c r="E33" s="269" t="e">
        <f t="shared" si="3"/>
        <v>#NUM!</v>
      </c>
      <c r="F33" s="269" t="e">
        <f t="shared" si="5"/>
        <v>#NUM!</v>
      </c>
      <c r="G33" s="270" t="e">
        <f>E$6-SUM(D$19:D33)</f>
        <v>#NUM!</v>
      </c>
      <c r="H33" s="271">
        <f t="shared" si="0"/>
        <v>455</v>
      </c>
    </row>
    <row r="34" spans="1:8">
      <c r="A34" s="268">
        <f t="shared" si="1"/>
        <v>485</v>
      </c>
      <c r="B34" s="25">
        <f t="shared" si="4"/>
        <v>16</v>
      </c>
      <c r="D34" s="269" t="e">
        <f t="shared" si="2"/>
        <v>#NUM!</v>
      </c>
      <c r="E34" s="269" t="e">
        <f t="shared" si="3"/>
        <v>#NUM!</v>
      </c>
      <c r="F34" s="269" t="e">
        <f t="shared" si="5"/>
        <v>#NUM!</v>
      </c>
      <c r="G34" s="270" t="e">
        <f>E$6-SUM(D$19:D34)</f>
        <v>#NUM!</v>
      </c>
      <c r="H34" s="271">
        <f t="shared" si="0"/>
        <v>485</v>
      </c>
    </row>
    <row r="35" spans="1:8">
      <c r="A35" s="268">
        <f t="shared" si="1"/>
        <v>516</v>
      </c>
      <c r="B35" s="25">
        <f t="shared" si="4"/>
        <v>17</v>
      </c>
      <c r="D35" s="269" t="e">
        <f t="shared" si="2"/>
        <v>#NUM!</v>
      </c>
      <c r="E35" s="269" t="e">
        <f t="shared" si="3"/>
        <v>#NUM!</v>
      </c>
      <c r="F35" s="269" t="e">
        <f t="shared" si="5"/>
        <v>#NUM!</v>
      </c>
      <c r="G35" s="270" t="e">
        <f>E$6-SUM(D$19:D35)</f>
        <v>#NUM!</v>
      </c>
      <c r="H35" s="271">
        <f t="shared" si="0"/>
        <v>516</v>
      </c>
    </row>
    <row r="36" spans="1:8">
      <c r="A36" s="268">
        <f t="shared" si="1"/>
        <v>546</v>
      </c>
      <c r="B36" s="25">
        <f t="shared" si="4"/>
        <v>18</v>
      </c>
      <c r="D36" s="269" t="e">
        <f t="shared" si="2"/>
        <v>#NUM!</v>
      </c>
      <c r="E36" s="269" t="e">
        <f t="shared" si="3"/>
        <v>#NUM!</v>
      </c>
      <c r="F36" s="269" t="e">
        <f t="shared" si="5"/>
        <v>#NUM!</v>
      </c>
      <c r="G36" s="270" t="e">
        <f>E$6-SUM(D$19:D36)</f>
        <v>#NUM!</v>
      </c>
      <c r="H36" s="271">
        <f t="shared" si="0"/>
        <v>546</v>
      </c>
    </row>
    <row r="37" spans="1:8">
      <c r="A37" s="268">
        <f t="shared" si="1"/>
        <v>577</v>
      </c>
      <c r="B37" s="25">
        <f t="shared" si="4"/>
        <v>19</v>
      </c>
      <c r="D37" s="269" t="e">
        <f t="shared" si="2"/>
        <v>#NUM!</v>
      </c>
      <c r="E37" s="269" t="e">
        <f t="shared" si="3"/>
        <v>#NUM!</v>
      </c>
      <c r="F37" s="269" t="e">
        <f t="shared" si="5"/>
        <v>#NUM!</v>
      </c>
      <c r="G37" s="270" t="e">
        <f>E$6-SUM(D$19:D37)</f>
        <v>#NUM!</v>
      </c>
      <c r="H37" s="271">
        <f t="shared" si="0"/>
        <v>577</v>
      </c>
    </row>
    <row r="38" spans="1:8">
      <c r="A38" s="268">
        <f t="shared" si="1"/>
        <v>608</v>
      </c>
      <c r="B38" s="25">
        <f t="shared" si="4"/>
        <v>20</v>
      </c>
      <c r="D38" s="269" t="e">
        <f t="shared" si="2"/>
        <v>#NUM!</v>
      </c>
      <c r="E38" s="269" t="e">
        <f t="shared" si="3"/>
        <v>#NUM!</v>
      </c>
      <c r="F38" s="269" t="e">
        <f t="shared" si="5"/>
        <v>#NUM!</v>
      </c>
      <c r="G38" s="270" t="e">
        <f>E$6-SUM(D$19:D38)</f>
        <v>#NUM!</v>
      </c>
      <c r="H38" s="271">
        <f t="shared" si="0"/>
        <v>608</v>
      </c>
    </row>
    <row r="39" spans="1:8">
      <c r="A39" s="268">
        <f t="shared" si="1"/>
        <v>638</v>
      </c>
      <c r="B39" s="25">
        <f t="shared" si="4"/>
        <v>21</v>
      </c>
      <c r="D39" s="269" t="e">
        <f t="shared" si="2"/>
        <v>#NUM!</v>
      </c>
      <c r="E39" s="269" t="e">
        <f t="shared" si="3"/>
        <v>#NUM!</v>
      </c>
      <c r="F39" s="269" t="e">
        <f t="shared" si="5"/>
        <v>#NUM!</v>
      </c>
      <c r="G39" s="270" t="e">
        <f>E$6-SUM(D$19:D39)</f>
        <v>#NUM!</v>
      </c>
      <c r="H39" s="271">
        <f t="shared" si="0"/>
        <v>638</v>
      </c>
    </row>
    <row r="40" spans="1:8">
      <c r="A40" s="268">
        <f t="shared" si="1"/>
        <v>669</v>
      </c>
      <c r="B40" s="25">
        <f t="shared" si="4"/>
        <v>22</v>
      </c>
      <c r="D40" s="269" t="e">
        <f t="shared" si="2"/>
        <v>#NUM!</v>
      </c>
      <c r="E40" s="269" t="e">
        <f t="shared" si="3"/>
        <v>#NUM!</v>
      </c>
      <c r="F40" s="269" t="e">
        <f t="shared" si="5"/>
        <v>#NUM!</v>
      </c>
      <c r="G40" s="270" t="e">
        <f>E$6-SUM(D$19:D40)</f>
        <v>#NUM!</v>
      </c>
      <c r="H40" s="271">
        <f t="shared" si="0"/>
        <v>669</v>
      </c>
    </row>
    <row r="41" spans="1:8">
      <c r="A41" s="268">
        <f t="shared" si="1"/>
        <v>699</v>
      </c>
      <c r="B41" s="25">
        <f t="shared" si="4"/>
        <v>23</v>
      </c>
      <c r="D41" s="269" t="e">
        <f t="shared" si="2"/>
        <v>#NUM!</v>
      </c>
      <c r="E41" s="269" t="e">
        <f t="shared" si="3"/>
        <v>#NUM!</v>
      </c>
      <c r="F41" s="269" t="e">
        <f t="shared" si="5"/>
        <v>#NUM!</v>
      </c>
      <c r="G41" s="270" t="e">
        <f>E$6-SUM(D$19:D41)</f>
        <v>#NUM!</v>
      </c>
      <c r="H41" s="271">
        <f t="shared" si="0"/>
        <v>699</v>
      </c>
    </row>
    <row r="42" spans="1:8">
      <c r="A42" s="268">
        <f t="shared" si="1"/>
        <v>730</v>
      </c>
      <c r="B42" s="25">
        <f t="shared" si="4"/>
        <v>24</v>
      </c>
      <c r="D42" s="269" t="e">
        <f t="shared" si="2"/>
        <v>#NUM!</v>
      </c>
      <c r="E42" s="269" t="e">
        <f t="shared" si="3"/>
        <v>#NUM!</v>
      </c>
      <c r="F42" s="269" t="e">
        <f t="shared" si="5"/>
        <v>#NUM!</v>
      </c>
      <c r="G42" s="270" t="e">
        <f>E$6-SUM(D$19:D42)</f>
        <v>#NUM!</v>
      </c>
      <c r="H42" s="271">
        <f t="shared" si="0"/>
        <v>730</v>
      </c>
    </row>
    <row r="43" spans="1:8">
      <c r="A43" s="268">
        <f t="shared" si="1"/>
        <v>761</v>
      </c>
      <c r="B43" s="25">
        <f t="shared" si="4"/>
        <v>25</v>
      </c>
      <c r="C43" s="272"/>
      <c r="D43" s="269" t="e">
        <f t="shared" si="2"/>
        <v>#NUM!</v>
      </c>
      <c r="E43" s="269" t="e">
        <f t="shared" si="3"/>
        <v>#NUM!</v>
      </c>
      <c r="F43" s="269" t="e">
        <f t="shared" si="5"/>
        <v>#NUM!</v>
      </c>
      <c r="G43" s="270" t="e">
        <f>E$6-SUM(D$19:D43)</f>
        <v>#NUM!</v>
      </c>
      <c r="H43" s="271">
        <f t="shared" si="0"/>
        <v>761</v>
      </c>
    </row>
    <row r="44" spans="1:8">
      <c r="A44" s="268">
        <f t="shared" si="1"/>
        <v>789</v>
      </c>
      <c r="B44" s="25">
        <f t="shared" si="4"/>
        <v>26</v>
      </c>
      <c r="D44" s="269" t="e">
        <f t="shared" si="2"/>
        <v>#NUM!</v>
      </c>
      <c r="E44" s="269" t="e">
        <f t="shared" si="3"/>
        <v>#NUM!</v>
      </c>
      <c r="F44" s="269" t="e">
        <f t="shared" si="5"/>
        <v>#NUM!</v>
      </c>
      <c r="G44" s="270" t="e">
        <f>E$6-SUM(D$19:D44)</f>
        <v>#NUM!</v>
      </c>
      <c r="H44" s="271">
        <f t="shared" si="0"/>
        <v>789</v>
      </c>
    </row>
    <row r="45" spans="1:8">
      <c r="A45" s="268">
        <f t="shared" si="1"/>
        <v>820</v>
      </c>
      <c r="B45" s="25">
        <f t="shared" si="4"/>
        <v>27</v>
      </c>
      <c r="D45" s="269" t="e">
        <f t="shared" si="2"/>
        <v>#NUM!</v>
      </c>
      <c r="E45" s="269" t="e">
        <f t="shared" si="3"/>
        <v>#NUM!</v>
      </c>
      <c r="F45" s="269" t="e">
        <f t="shared" si="5"/>
        <v>#NUM!</v>
      </c>
      <c r="G45" s="270" t="e">
        <f>E$6-SUM(D$19:D45)</f>
        <v>#NUM!</v>
      </c>
      <c r="H45" s="271">
        <f t="shared" si="0"/>
        <v>820</v>
      </c>
    </row>
    <row r="46" spans="1:8">
      <c r="A46" s="268">
        <f t="shared" si="1"/>
        <v>850</v>
      </c>
      <c r="B46" s="25">
        <f t="shared" si="4"/>
        <v>28</v>
      </c>
      <c r="D46" s="269" t="e">
        <f t="shared" si="2"/>
        <v>#NUM!</v>
      </c>
      <c r="E46" s="269" t="e">
        <f t="shared" si="3"/>
        <v>#NUM!</v>
      </c>
      <c r="F46" s="269" t="e">
        <f t="shared" si="5"/>
        <v>#NUM!</v>
      </c>
      <c r="G46" s="270" t="e">
        <f>E$6-SUM(D$19:D46)</f>
        <v>#NUM!</v>
      </c>
      <c r="H46" s="271">
        <f t="shared" si="0"/>
        <v>850</v>
      </c>
    </row>
    <row r="47" spans="1:8">
      <c r="A47" s="268">
        <f t="shared" si="1"/>
        <v>881</v>
      </c>
      <c r="B47" s="25">
        <f t="shared" si="4"/>
        <v>29</v>
      </c>
      <c r="D47" s="269" t="e">
        <f t="shared" si="2"/>
        <v>#NUM!</v>
      </c>
      <c r="E47" s="269" t="e">
        <f t="shared" si="3"/>
        <v>#NUM!</v>
      </c>
      <c r="F47" s="269" t="e">
        <f t="shared" si="5"/>
        <v>#NUM!</v>
      </c>
      <c r="G47" s="270" t="e">
        <f>E$6-SUM(D$19:D47)</f>
        <v>#NUM!</v>
      </c>
      <c r="H47" s="271">
        <f t="shared" si="0"/>
        <v>881</v>
      </c>
    </row>
    <row r="48" spans="1:8">
      <c r="A48" s="268">
        <f t="shared" si="1"/>
        <v>911</v>
      </c>
      <c r="B48" s="25">
        <f t="shared" si="4"/>
        <v>30</v>
      </c>
      <c r="D48" s="269" t="e">
        <f t="shared" si="2"/>
        <v>#NUM!</v>
      </c>
      <c r="E48" s="269" t="e">
        <f t="shared" si="3"/>
        <v>#NUM!</v>
      </c>
      <c r="F48" s="269" t="e">
        <f t="shared" si="5"/>
        <v>#NUM!</v>
      </c>
      <c r="G48" s="270" t="e">
        <f>E$6-SUM(D$19:D48)</f>
        <v>#NUM!</v>
      </c>
      <c r="H48" s="271">
        <f t="shared" si="0"/>
        <v>911</v>
      </c>
    </row>
    <row r="49" spans="1:8">
      <c r="A49" s="268">
        <f t="shared" si="1"/>
        <v>942</v>
      </c>
      <c r="B49" s="25">
        <f t="shared" si="4"/>
        <v>31</v>
      </c>
      <c r="D49" s="269" t="e">
        <f t="shared" si="2"/>
        <v>#NUM!</v>
      </c>
      <c r="E49" s="269" t="e">
        <f t="shared" si="3"/>
        <v>#NUM!</v>
      </c>
      <c r="F49" s="269" t="e">
        <f t="shared" si="5"/>
        <v>#NUM!</v>
      </c>
      <c r="G49" s="270" t="e">
        <f>E$6-SUM(D$19:D49)</f>
        <v>#NUM!</v>
      </c>
      <c r="H49" s="271">
        <f t="shared" si="0"/>
        <v>942</v>
      </c>
    </row>
    <row r="50" spans="1:8">
      <c r="A50" s="268">
        <f t="shared" si="1"/>
        <v>973</v>
      </c>
      <c r="B50" s="25">
        <f t="shared" si="4"/>
        <v>32</v>
      </c>
      <c r="D50" s="269" t="e">
        <f t="shared" si="2"/>
        <v>#NUM!</v>
      </c>
      <c r="E50" s="269" t="e">
        <f t="shared" si="3"/>
        <v>#NUM!</v>
      </c>
      <c r="F50" s="269" t="e">
        <f t="shared" si="5"/>
        <v>#NUM!</v>
      </c>
      <c r="G50" s="270" t="e">
        <f>E$6-SUM(D$19:D50)</f>
        <v>#NUM!</v>
      </c>
      <c r="H50" s="271">
        <f t="shared" si="0"/>
        <v>973</v>
      </c>
    </row>
    <row r="51" spans="1:8">
      <c r="A51" s="268">
        <f t="shared" si="1"/>
        <v>1003</v>
      </c>
      <c r="B51" s="25">
        <f t="shared" si="4"/>
        <v>33</v>
      </c>
      <c r="D51" s="269" t="e">
        <f t="shared" si="2"/>
        <v>#NUM!</v>
      </c>
      <c r="E51" s="269" t="e">
        <f t="shared" si="3"/>
        <v>#NUM!</v>
      </c>
      <c r="F51" s="269" t="e">
        <f t="shared" si="5"/>
        <v>#NUM!</v>
      </c>
      <c r="G51" s="270" t="e">
        <f>E$6-SUM(D$19:D51)</f>
        <v>#NUM!</v>
      </c>
      <c r="H51" s="271">
        <f t="shared" si="0"/>
        <v>1003</v>
      </c>
    </row>
    <row r="52" spans="1:8">
      <c r="A52" s="268">
        <f t="shared" si="1"/>
        <v>1034</v>
      </c>
      <c r="B52" s="25">
        <f t="shared" si="4"/>
        <v>34</v>
      </c>
      <c r="D52" s="269" t="e">
        <f t="shared" si="2"/>
        <v>#NUM!</v>
      </c>
      <c r="E52" s="269" t="e">
        <f t="shared" si="3"/>
        <v>#NUM!</v>
      </c>
      <c r="F52" s="269" t="e">
        <f t="shared" si="5"/>
        <v>#NUM!</v>
      </c>
      <c r="G52" s="270" t="e">
        <f>E$6-SUM(D$19:D52)</f>
        <v>#NUM!</v>
      </c>
      <c r="H52" s="271">
        <f t="shared" si="0"/>
        <v>1034</v>
      </c>
    </row>
    <row r="53" spans="1:8">
      <c r="A53" s="268">
        <f t="shared" si="1"/>
        <v>1064</v>
      </c>
      <c r="B53" s="25">
        <f t="shared" si="4"/>
        <v>35</v>
      </c>
      <c r="D53" s="269" t="e">
        <f t="shared" si="2"/>
        <v>#NUM!</v>
      </c>
      <c r="E53" s="269" t="e">
        <f t="shared" si="3"/>
        <v>#NUM!</v>
      </c>
      <c r="F53" s="269" t="e">
        <f t="shared" si="5"/>
        <v>#NUM!</v>
      </c>
      <c r="G53" s="270" t="e">
        <f>E$6-SUM(D$19:D53)</f>
        <v>#NUM!</v>
      </c>
      <c r="H53" s="271">
        <f t="shared" si="0"/>
        <v>1064</v>
      </c>
    </row>
    <row r="54" spans="1:8">
      <c r="A54" s="268">
        <f t="shared" si="1"/>
        <v>1095</v>
      </c>
      <c r="B54" s="25">
        <f t="shared" si="4"/>
        <v>36</v>
      </c>
      <c r="D54" s="269" t="e">
        <f t="shared" si="2"/>
        <v>#NUM!</v>
      </c>
      <c r="E54" s="269" t="e">
        <f t="shared" si="3"/>
        <v>#NUM!</v>
      </c>
      <c r="F54" s="269" t="e">
        <f t="shared" si="5"/>
        <v>#NUM!</v>
      </c>
      <c r="G54" s="270" t="e">
        <f>E$6-SUM(D$19:D54)</f>
        <v>#NUM!</v>
      </c>
      <c r="H54" s="271">
        <f t="shared" si="0"/>
        <v>1095</v>
      </c>
    </row>
    <row r="55" spans="1:8">
      <c r="A55" s="268">
        <f t="shared" si="1"/>
        <v>1126</v>
      </c>
      <c r="B55" s="25">
        <f t="shared" si="4"/>
        <v>37</v>
      </c>
      <c r="C55" s="272"/>
      <c r="D55" s="269" t="e">
        <f t="shared" si="2"/>
        <v>#NUM!</v>
      </c>
      <c r="E55" s="269" t="e">
        <f t="shared" si="3"/>
        <v>#NUM!</v>
      </c>
      <c r="F55" s="269" t="e">
        <f t="shared" si="5"/>
        <v>#NUM!</v>
      </c>
      <c r="G55" s="270" t="e">
        <f>E$6-SUM(D$19:D55)</f>
        <v>#NUM!</v>
      </c>
      <c r="H55" s="271">
        <f t="shared" si="0"/>
        <v>1126</v>
      </c>
    </row>
    <row r="56" spans="1:8">
      <c r="A56" s="268">
        <f t="shared" si="1"/>
        <v>1154</v>
      </c>
      <c r="B56" s="25">
        <f t="shared" si="4"/>
        <v>38</v>
      </c>
      <c r="C56" s="272"/>
      <c r="D56" s="269" t="e">
        <f t="shared" si="2"/>
        <v>#NUM!</v>
      </c>
      <c r="E56" s="269" t="e">
        <f t="shared" si="3"/>
        <v>#NUM!</v>
      </c>
      <c r="F56" s="269" t="e">
        <f t="shared" si="5"/>
        <v>#NUM!</v>
      </c>
      <c r="G56" s="270" t="e">
        <f>E$6-SUM(D$19:D56)</f>
        <v>#NUM!</v>
      </c>
      <c r="H56" s="271">
        <f t="shared" si="0"/>
        <v>1154</v>
      </c>
    </row>
    <row r="57" spans="1:8">
      <c r="A57" s="268">
        <f t="shared" si="1"/>
        <v>1185</v>
      </c>
      <c r="B57" s="25">
        <f t="shared" si="4"/>
        <v>39</v>
      </c>
      <c r="D57" s="269" t="e">
        <f t="shared" si="2"/>
        <v>#NUM!</v>
      </c>
      <c r="E57" s="269" t="e">
        <f t="shared" si="3"/>
        <v>#NUM!</v>
      </c>
      <c r="F57" s="269" t="e">
        <f t="shared" si="5"/>
        <v>#NUM!</v>
      </c>
      <c r="G57" s="270" t="e">
        <f>E$6-SUM(D$19:D57)</f>
        <v>#NUM!</v>
      </c>
      <c r="H57" s="271">
        <f t="shared" si="0"/>
        <v>1185</v>
      </c>
    </row>
    <row r="58" spans="1:8">
      <c r="A58" s="268">
        <f t="shared" si="1"/>
        <v>1215</v>
      </c>
      <c r="B58" s="25">
        <f t="shared" si="4"/>
        <v>40</v>
      </c>
      <c r="D58" s="269" t="e">
        <f t="shared" si="2"/>
        <v>#NUM!</v>
      </c>
      <c r="E58" s="269" t="e">
        <f t="shared" si="3"/>
        <v>#NUM!</v>
      </c>
      <c r="F58" s="269" t="e">
        <f t="shared" si="5"/>
        <v>#NUM!</v>
      </c>
      <c r="G58" s="270" t="e">
        <f>E$6-SUM(D$19:D58)</f>
        <v>#NUM!</v>
      </c>
      <c r="H58" s="271">
        <f t="shared" si="0"/>
        <v>1215</v>
      </c>
    </row>
    <row r="59" spans="1:8">
      <c r="A59" s="268">
        <f t="shared" si="1"/>
        <v>1246</v>
      </c>
      <c r="B59" s="25">
        <f t="shared" si="4"/>
        <v>41</v>
      </c>
      <c r="D59" s="269" t="e">
        <f t="shared" si="2"/>
        <v>#NUM!</v>
      </c>
      <c r="E59" s="269" t="e">
        <f t="shared" si="3"/>
        <v>#NUM!</v>
      </c>
      <c r="F59" s="269" t="e">
        <f t="shared" si="5"/>
        <v>#NUM!</v>
      </c>
      <c r="G59" s="270" t="e">
        <f>E$6-SUM(D$19:D59)</f>
        <v>#NUM!</v>
      </c>
      <c r="H59" s="271">
        <f t="shared" si="0"/>
        <v>1246</v>
      </c>
    </row>
    <row r="60" spans="1:8">
      <c r="A60" s="268">
        <f t="shared" si="1"/>
        <v>1276</v>
      </c>
      <c r="B60" s="25">
        <f t="shared" si="4"/>
        <v>42</v>
      </c>
      <c r="D60" s="269" t="e">
        <f t="shared" si="2"/>
        <v>#NUM!</v>
      </c>
      <c r="E60" s="269" t="e">
        <f t="shared" si="3"/>
        <v>#NUM!</v>
      </c>
      <c r="F60" s="269" t="e">
        <f t="shared" si="5"/>
        <v>#NUM!</v>
      </c>
      <c r="G60" s="270" t="e">
        <f>E$6-SUM(D$19:D60)</f>
        <v>#NUM!</v>
      </c>
      <c r="H60" s="271">
        <f t="shared" si="0"/>
        <v>1276</v>
      </c>
    </row>
    <row r="61" spans="1:8">
      <c r="A61" s="268">
        <f t="shared" si="1"/>
        <v>1307</v>
      </c>
      <c r="B61" s="25">
        <f t="shared" si="4"/>
        <v>43</v>
      </c>
      <c r="D61" s="269" t="e">
        <f t="shared" si="2"/>
        <v>#NUM!</v>
      </c>
      <c r="E61" s="269" t="e">
        <f t="shared" si="3"/>
        <v>#NUM!</v>
      </c>
      <c r="F61" s="269" t="e">
        <f t="shared" si="5"/>
        <v>#NUM!</v>
      </c>
      <c r="G61" s="270" t="e">
        <f>E$6-SUM(D$19:D61)</f>
        <v>#NUM!</v>
      </c>
      <c r="H61" s="271">
        <f t="shared" si="0"/>
        <v>1307</v>
      </c>
    </row>
    <row r="62" spans="1:8">
      <c r="A62" s="268">
        <f t="shared" si="1"/>
        <v>1338</v>
      </c>
      <c r="B62" s="25">
        <f t="shared" si="4"/>
        <v>44</v>
      </c>
      <c r="D62" s="269" t="e">
        <f t="shared" si="2"/>
        <v>#NUM!</v>
      </c>
      <c r="E62" s="269" t="e">
        <f t="shared" si="3"/>
        <v>#NUM!</v>
      </c>
      <c r="F62" s="269" t="e">
        <f t="shared" si="5"/>
        <v>#NUM!</v>
      </c>
      <c r="G62" s="270" t="e">
        <f>E$6-SUM(D$19:D62)</f>
        <v>#NUM!</v>
      </c>
      <c r="H62" s="271">
        <f t="shared" si="0"/>
        <v>1338</v>
      </c>
    </row>
    <row r="63" spans="1:8">
      <c r="A63" s="268">
        <f t="shared" si="1"/>
        <v>1368</v>
      </c>
      <c r="B63" s="25">
        <f t="shared" si="4"/>
        <v>45</v>
      </c>
      <c r="D63" s="269" t="e">
        <f t="shared" si="2"/>
        <v>#NUM!</v>
      </c>
      <c r="E63" s="269" t="e">
        <f t="shared" si="3"/>
        <v>#NUM!</v>
      </c>
      <c r="F63" s="269" t="e">
        <f t="shared" si="5"/>
        <v>#NUM!</v>
      </c>
      <c r="G63" s="270" t="e">
        <f>E$6-SUM(D$19:D63)</f>
        <v>#NUM!</v>
      </c>
      <c r="H63" s="271">
        <f t="shared" si="0"/>
        <v>1368</v>
      </c>
    </row>
    <row r="64" spans="1:8">
      <c r="A64" s="268">
        <f t="shared" si="1"/>
        <v>1399</v>
      </c>
      <c r="B64" s="25">
        <f t="shared" si="4"/>
        <v>46</v>
      </c>
      <c r="D64" s="269" t="e">
        <f t="shared" si="2"/>
        <v>#NUM!</v>
      </c>
      <c r="E64" s="269" t="e">
        <f t="shared" si="3"/>
        <v>#NUM!</v>
      </c>
      <c r="F64" s="269" t="e">
        <f t="shared" si="5"/>
        <v>#NUM!</v>
      </c>
      <c r="G64" s="270" t="e">
        <f>E$6-SUM(D$19:D64)</f>
        <v>#NUM!</v>
      </c>
      <c r="H64" s="271">
        <f t="shared" si="0"/>
        <v>1399</v>
      </c>
    </row>
    <row r="65" spans="1:8">
      <c r="A65" s="268">
        <f t="shared" si="1"/>
        <v>1429</v>
      </c>
      <c r="B65" s="25">
        <f t="shared" si="4"/>
        <v>47</v>
      </c>
      <c r="D65" s="269" t="e">
        <f t="shared" si="2"/>
        <v>#NUM!</v>
      </c>
      <c r="E65" s="269" t="e">
        <f t="shared" si="3"/>
        <v>#NUM!</v>
      </c>
      <c r="F65" s="269" t="e">
        <f t="shared" si="5"/>
        <v>#NUM!</v>
      </c>
      <c r="G65" s="270" t="e">
        <f>E$6-SUM(D$19:D65)</f>
        <v>#NUM!</v>
      </c>
      <c r="H65" s="271">
        <f t="shared" si="0"/>
        <v>1429</v>
      </c>
    </row>
    <row r="66" spans="1:8">
      <c r="A66" s="268">
        <f t="shared" si="1"/>
        <v>1460</v>
      </c>
      <c r="B66" s="25">
        <f t="shared" si="4"/>
        <v>48</v>
      </c>
      <c r="D66" s="269" t="e">
        <f t="shared" si="2"/>
        <v>#NUM!</v>
      </c>
      <c r="E66" s="269" t="e">
        <f t="shared" si="3"/>
        <v>#NUM!</v>
      </c>
      <c r="F66" s="269" t="e">
        <f t="shared" si="5"/>
        <v>#NUM!</v>
      </c>
      <c r="G66" s="270" t="e">
        <f>E$6-SUM(D$19:D66)</f>
        <v>#NUM!</v>
      </c>
      <c r="H66" s="271">
        <f t="shared" si="0"/>
        <v>1460</v>
      </c>
    </row>
    <row r="67" spans="1:8">
      <c r="A67" s="268">
        <f t="shared" si="1"/>
        <v>1491</v>
      </c>
      <c r="B67" s="25">
        <f t="shared" si="4"/>
        <v>49</v>
      </c>
      <c r="C67" s="272"/>
      <c r="D67" s="269" t="e">
        <f t="shared" si="2"/>
        <v>#NUM!</v>
      </c>
      <c r="E67" s="269" t="e">
        <f t="shared" si="3"/>
        <v>#NUM!</v>
      </c>
      <c r="F67" s="269" t="e">
        <f t="shared" si="5"/>
        <v>#NUM!</v>
      </c>
      <c r="G67" s="270" t="e">
        <f>E$6-SUM(D$19:D67)</f>
        <v>#NUM!</v>
      </c>
      <c r="H67" s="271">
        <f t="shared" si="0"/>
        <v>1491</v>
      </c>
    </row>
    <row r="68" spans="1:8">
      <c r="A68" s="268">
        <f t="shared" si="1"/>
        <v>1520</v>
      </c>
      <c r="B68" s="25">
        <f t="shared" si="4"/>
        <v>50</v>
      </c>
      <c r="D68" s="269" t="e">
        <f t="shared" si="2"/>
        <v>#NUM!</v>
      </c>
      <c r="E68" s="269" t="e">
        <f t="shared" si="3"/>
        <v>#NUM!</v>
      </c>
      <c r="F68" s="269" t="e">
        <f t="shared" si="5"/>
        <v>#NUM!</v>
      </c>
      <c r="G68" s="270" t="e">
        <f>E$6-SUM(D$19:D68)</f>
        <v>#NUM!</v>
      </c>
      <c r="H68" s="271">
        <f t="shared" si="0"/>
        <v>1520</v>
      </c>
    </row>
    <row r="69" spans="1:8">
      <c r="A69" s="268">
        <f t="shared" si="1"/>
        <v>1551</v>
      </c>
      <c r="B69" s="25">
        <f t="shared" si="4"/>
        <v>51</v>
      </c>
      <c r="D69" s="269" t="e">
        <f t="shared" si="2"/>
        <v>#NUM!</v>
      </c>
      <c r="E69" s="269" t="e">
        <f t="shared" si="3"/>
        <v>#NUM!</v>
      </c>
      <c r="F69" s="269" t="e">
        <f t="shared" si="5"/>
        <v>#NUM!</v>
      </c>
      <c r="G69" s="270" t="e">
        <f>E$6-SUM(D$19:D69)</f>
        <v>#NUM!</v>
      </c>
      <c r="H69" s="271">
        <f t="shared" si="0"/>
        <v>1551</v>
      </c>
    </row>
    <row r="70" spans="1:8">
      <c r="A70" s="268">
        <f t="shared" si="1"/>
        <v>1581</v>
      </c>
      <c r="B70" s="25">
        <f t="shared" si="4"/>
        <v>52</v>
      </c>
      <c r="C70" s="272"/>
      <c r="D70" s="269" t="e">
        <f t="shared" si="2"/>
        <v>#NUM!</v>
      </c>
      <c r="E70" s="269" t="e">
        <f t="shared" si="3"/>
        <v>#NUM!</v>
      </c>
      <c r="F70" s="269" t="e">
        <f t="shared" si="5"/>
        <v>#NUM!</v>
      </c>
      <c r="G70" s="270" t="e">
        <f>E$6-SUM(D$19:D70)</f>
        <v>#NUM!</v>
      </c>
      <c r="H70" s="271">
        <f t="shared" si="0"/>
        <v>1581</v>
      </c>
    </row>
    <row r="71" spans="1:8">
      <c r="A71" s="268">
        <f t="shared" si="1"/>
        <v>1612</v>
      </c>
      <c r="B71" s="25">
        <f t="shared" si="4"/>
        <v>53</v>
      </c>
      <c r="D71" s="269" t="e">
        <f t="shared" si="2"/>
        <v>#NUM!</v>
      </c>
      <c r="E71" s="269" t="e">
        <f t="shared" si="3"/>
        <v>#NUM!</v>
      </c>
      <c r="F71" s="269" t="e">
        <f t="shared" si="5"/>
        <v>#NUM!</v>
      </c>
      <c r="G71" s="270" t="e">
        <f>E$6-SUM(D$19:D71)</f>
        <v>#NUM!</v>
      </c>
      <c r="H71" s="271">
        <f t="shared" si="0"/>
        <v>1612</v>
      </c>
    </row>
    <row r="72" spans="1:8">
      <c r="A72" s="268">
        <f t="shared" si="1"/>
        <v>1642</v>
      </c>
      <c r="B72" s="25">
        <f t="shared" si="4"/>
        <v>54</v>
      </c>
      <c r="D72" s="269" t="e">
        <f t="shared" si="2"/>
        <v>#NUM!</v>
      </c>
      <c r="E72" s="269" t="e">
        <f t="shared" si="3"/>
        <v>#NUM!</v>
      </c>
      <c r="F72" s="269" t="e">
        <f t="shared" si="5"/>
        <v>#NUM!</v>
      </c>
      <c r="G72" s="270" t="e">
        <f>E$6-SUM(D$19:D72)</f>
        <v>#NUM!</v>
      </c>
      <c r="H72" s="271">
        <f t="shared" si="0"/>
        <v>1642</v>
      </c>
    </row>
    <row r="73" spans="1:8">
      <c r="A73" s="268">
        <f t="shared" si="1"/>
        <v>1673</v>
      </c>
      <c r="B73" s="25">
        <f t="shared" si="4"/>
        <v>55</v>
      </c>
      <c r="D73" s="269" t="e">
        <f t="shared" si="2"/>
        <v>#NUM!</v>
      </c>
      <c r="E73" s="269" t="e">
        <f t="shared" si="3"/>
        <v>#NUM!</v>
      </c>
      <c r="F73" s="269" t="e">
        <f t="shared" si="5"/>
        <v>#NUM!</v>
      </c>
      <c r="G73" s="270" t="e">
        <f>E$6-SUM(D$19:D73)</f>
        <v>#NUM!</v>
      </c>
      <c r="H73" s="271">
        <f t="shared" si="0"/>
        <v>1673</v>
      </c>
    </row>
    <row r="74" spans="1:8">
      <c r="A74" s="268">
        <f t="shared" si="1"/>
        <v>1704</v>
      </c>
      <c r="B74" s="25">
        <f t="shared" si="4"/>
        <v>56</v>
      </c>
      <c r="D74" s="269" t="e">
        <f t="shared" si="2"/>
        <v>#NUM!</v>
      </c>
      <c r="E74" s="269" t="e">
        <f t="shared" si="3"/>
        <v>#NUM!</v>
      </c>
      <c r="F74" s="269" t="e">
        <f t="shared" si="5"/>
        <v>#NUM!</v>
      </c>
      <c r="G74" s="270" t="e">
        <f>E$6-SUM(D$19:D74)</f>
        <v>#NUM!</v>
      </c>
      <c r="H74" s="271">
        <f t="shared" si="0"/>
        <v>1704</v>
      </c>
    </row>
    <row r="75" spans="1:8">
      <c r="A75" s="268">
        <f t="shared" si="1"/>
        <v>1734</v>
      </c>
      <c r="B75" s="25">
        <f t="shared" si="4"/>
        <v>57</v>
      </c>
      <c r="D75" s="269" t="e">
        <f t="shared" si="2"/>
        <v>#NUM!</v>
      </c>
      <c r="E75" s="269" t="e">
        <f t="shared" si="3"/>
        <v>#NUM!</v>
      </c>
      <c r="F75" s="269" t="e">
        <f t="shared" si="5"/>
        <v>#NUM!</v>
      </c>
      <c r="G75" s="270" t="e">
        <f>E$6-SUM(D$19:D75)</f>
        <v>#NUM!</v>
      </c>
      <c r="H75" s="271">
        <f t="shared" si="0"/>
        <v>1734</v>
      </c>
    </row>
    <row r="76" spans="1:8">
      <c r="A76" s="268">
        <f t="shared" si="1"/>
        <v>1765</v>
      </c>
      <c r="B76" s="25">
        <f t="shared" si="4"/>
        <v>58</v>
      </c>
      <c r="D76" s="269" t="e">
        <f t="shared" si="2"/>
        <v>#NUM!</v>
      </c>
      <c r="E76" s="269" t="e">
        <f t="shared" si="3"/>
        <v>#NUM!</v>
      </c>
      <c r="F76" s="269" t="e">
        <f t="shared" si="5"/>
        <v>#NUM!</v>
      </c>
      <c r="G76" s="270" t="e">
        <f>E$6-SUM(D$19:D76)</f>
        <v>#NUM!</v>
      </c>
      <c r="H76" s="271">
        <f t="shared" si="0"/>
        <v>1765</v>
      </c>
    </row>
    <row r="77" spans="1:8">
      <c r="A77" s="268">
        <f t="shared" si="1"/>
        <v>1795</v>
      </c>
      <c r="B77" s="25">
        <f t="shared" si="4"/>
        <v>59</v>
      </c>
      <c r="D77" s="269" t="e">
        <f t="shared" si="2"/>
        <v>#NUM!</v>
      </c>
      <c r="E77" s="269" t="e">
        <f t="shared" si="3"/>
        <v>#NUM!</v>
      </c>
      <c r="F77" s="269" t="e">
        <f t="shared" si="5"/>
        <v>#NUM!</v>
      </c>
      <c r="G77" s="270" t="e">
        <f>E$6-SUM(D$19:D77)</f>
        <v>#NUM!</v>
      </c>
      <c r="H77" s="271">
        <f t="shared" si="0"/>
        <v>1795</v>
      </c>
    </row>
    <row r="78" spans="1:8">
      <c r="A78" s="268">
        <f t="shared" si="1"/>
        <v>1826</v>
      </c>
      <c r="B78" s="25">
        <f t="shared" si="4"/>
        <v>60</v>
      </c>
      <c r="D78" s="269" t="e">
        <f t="shared" si="2"/>
        <v>#NUM!</v>
      </c>
      <c r="E78" s="269" t="e">
        <f t="shared" si="3"/>
        <v>#NUM!</v>
      </c>
      <c r="F78" s="269" t="e">
        <f t="shared" si="5"/>
        <v>#NUM!</v>
      </c>
      <c r="G78" s="270" t="e">
        <f>E$6-SUM(D$19:D78)</f>
        <v>#NUM!</v>
      </c>
      <c r="H78" s="271">
        <f t="shared" si="0"/>
        <v>1826</v>
      </c>
    </row>
    <row r="79" spans="1:8">
      <c r="A79" s="268">
        <f t="shared" si="1"/>
        <v>1857</v>
      </c>
      <c r="B79" s="25">
        <f t="shared" si="4"/>
        <v>61</v>
      </c>
      <c r="C79" s="272"/>
      <c r="D79" s="269" t="e">
        <f t="shared" si="2"/>
        <v>#NUM!</v>
      </c>
      <c r="E79" s="269" t="e">
        <f t="shared" si="3"/>
        <v>#NUM!</v>
      </c>
      <c r="F79" s="269" t="e">
        <f t="shared" si="5"/>
        <v>#NUM!</v>
      </c>
      <c r="G79" s="270" t="e">
        <f>E$6-SUM(D$19:D79)</f>
        <v>#NUM!</v>
      </c>
      <c r="H79" s="271">
        <f t="shared" si="0"/>
        <v>1857</v>
      </c>
    </row>
    <row r="80" spans="1:8">
      <c r="A80" s="268">
        <f t="shared" si="1"/>
        <v>1885</v>
      </c>
      <c r="B80" s="25">
        <f t="shared" si="4"/>
        <v>62</v>
      </c>
      <c r="D80" s="269" t="e">
        <f t="shared" si="2"/>
        <v>#NUM!</v>
      </c>
      <c r="E80" s="269" t="e">
        <f t="shared" si="3"/>
        <v>#NUM!</v>
      </c>
      <c r="F80" s="269" t="e">
        <f t="shared" si="5"/>
        <v>#NUM!</v>
      </c>
      <c r="G80" s="270" t="e">
        <f>E$6-SUM(D$19:D80)</f>
        <v>#NUM!</v>
      </c>
      <c r="H80" s="271">
        <f t="shared" si="0"/>
        <v>1885</v>
      </c>
    </row>
    <row r="81" spans="1:8">
      <c r="A81" s="268">
        <f t="shared" si="1"/>
        <v>1916</v>
      </c>
      <c r="B81" s="25">
        <f t="shared" si="4"/>
        <v>63</v>
      </c>
      <c r="D81" s="269" t="e">
        <f t="shared" si="2"/>
        <v>#NUM!</v>
      </c>
      <c r="E81" s="269" t="e">
        <f t="shared" si="3"/>
        <v>#NUM!</v>
      </c>
      <c r="F81" s="269" t="e">
        <f t="shared" si="5"/>
        <v>#NUM!</v>
      </c>
      <c r="G81" s="270" t="e">
        <f>E$6-SUM(D$19:D81)</f>
        <v>#NUM!</v>
      </c>
      <c r="H81" s="271">
        <f t="shared" si="0"/>
        <v>1916</v>
      </c>
    </row>
    <row r="82" spans="1:8">
      <c r="A82" s="268">
        <f t="shared" si="1"/>
        <v>1946</v>
      </c>
      <c r="B82" s="25">
        <f t="shared" si="4"/>
        <v>64</v>
      </c>
      <c r="D82" s="269" t="e">
        <f t="shared" si="2"/>
        <v>#NUM!</v>
      </c>
      <c r="E82" s="269" t="e">
        <f t="shared" si="3"/>
        <v>#NUM!</v>
      </c>
      <c r="F82" s="269" t="e">
        <f t="shared" si="5"/>
        <v>#NUM!</v>
      </c>
      <c r="G82" s="270" t="e">
        <f>E$6-SUM(D$19:D82)</f>
        <v>#NUM!</v>
      </c>
      <c r="H82" s="271">
        <f t="shared" si="0"/>
        <v>1946</v>
      </c>
    </row>
    <row r="83" spans="1:8">
      <c r="A83" s="268">
        <f t="shared" si="1"/>
        <v>1977</v>
      </c>
      <c r="B83" s="25">
        <f t="shared" si="4"/>
        <v>65</v>
      </c>
      <c r="D83" s="269" t="e">
        <f t="shared" ref="D83:D146" si="6">-PPMT(F$8,B83,F$7,E$6)</f>
        <v>#NUM!</v>
      </c>
      <c r="E83" s="269" t="e">
        <f t="shared" si="3"/>
        <v>#NUM!</v>
      </c>
      <c r="F83" s="269" t="e">
        <f t="shared" si="5"/>
        <v>#NUM!</v>
      </c>
      <c r="G83" s="270" t="e">
        <f>E$6-SUM(D$19:D83)</f>
        <v>#NUM!</v>
      </c>
      <c r="H83" s="271">
        <f t="shared" ref="H83:H146" si="7">EDATE($E$9,B83)-1</f>
        <v>1977</v>
      </c>
    </row>
    <row r="84" spans="1:8">
      <c r="A84" s="268">
        <f t="shared" ref="A84:A147" si="8">H84</f>
        <v>2007</v>
      </c>
      <c r="B84" s="25">
        <f t="shared" si="4"/>
        <v>66</v>
      </c>
      <c r="D84" s="269" t="e">
        <f t="shared" si="6"/>
        <v>#NUM!</v>
      </c>
      <c r="E84" s="269" t="e">
        <f t="shared" ref="E84:E147" si="9">F84-D84</f>
        <v>#NUM!</v>
      </c>
      <c r="F84" s="269" t="e">
        <f t="shared" si="5"/>
        <v>#NUM!</v>
      </c>
      <c r="G84" s="270" t="e">
        <f>E$6-SUM(D$19:D84)</f>
        <v>#NUM!</v>
      </c>
      <c r="H84" s="271">
        <f t="shared" si="7"/>
        <v>2007</v>
      </c>
    </row>
    <row r="85" spans="1:8">
      <c r="A85" s="268">
        <f t="shared" si="8"/>
        <v>2038</v>
      </c>
      <c r="B85" s="25">
        <f t="shared" ref="B85:B148" si="10">B84+1</f>
        <v>67</v>
      </c>
      <c r="D85" s="269" t="e">
        <f t="shared" si="6"/>
        <v>#NUM!</v>
      </c>
      <c r="E85" s="269" t="e">
        <f t="shared" si="9"/>
        <v>#NUM!</v>
      </c>
      <c r="F85" s="269" t="e">
        <f t="shared" ref="F85:F148" si="11">IF(G84&gt;0,F84,0)</f>
        <v>#NUM!</v>
      </c>
      <c r="G85" s="270" t="e">
        <f>E$6-SUM(D$19:D85)</f>
        <v>#NUM!</v>
      </c>
      <c r="H85" s="271">
        <f t="shared" si="7"/>
        <v>2038</v>
      </c>
    </row>
    <row r="86" spans="1:8">
      <c r="A86" s="268">
        <f t="shared" si="8"/>
        <v>2069</v>
      </c>
      <c r="B86" s="25">
        <f t="shared" si="10"/>
        <v>68</v>
      </c>
      <c r="D86" s="269" t="e">
        <f t="shared" si="6"/>
        <v>#NUM!</v>
      </c>
      <c r="E86" s="269" t="e">
        <f t="shared" si="9"/>
        <v>#NUM!</v>
      </c>
      <c r="F86" s="269" t="e">
        <f t="shared" si="11"/>
        <v>#NUM!</v>
      </c>
      <c r="G86" s="270" t="e">
        <f>E$6-SUM(D$19:D86)</f>
        <v>#NUM!</v>
      </c>
      <c r="H86" s="271">
        <f t="shared" si="7"/>
        <v>2069</v>
      </c>
    </row>
    <row r="87" spans="1:8">
      <c r="A87" s="268">
        <f t="shared" si="8"/>
        <v>2099</v>
      </c>
      <c r="B87" s="25">
        <f t="shared" si="10"/>
        <v>69</v>
      </c>
      <c r="D87" s="269" t="e">
        <f t="shared" si="6"/>
        <v>#NUM!</v>
      </c>
      <c r="E87" s="269" t="e">
        <f t="shared" si="9"/>
        <v>#NUM!</v>
      </c>
      <c r="F87" s="269" t="e">
        <f t="shared" si="11"/>
        <v>#NUM!</v>
      </c>
      <c r="G87" s="270" t="e">
        <f>E$6-SUM(D$19:D87)</f>
        <v>#NUM!</v>
      </c>
      <c r="H87" s="271">
        <f t="shared" si="7"/>
        <v>2099</v>
      </c>
    </row>
    <row r="88" spans="1:8">
      <c r="A88" s="268">
        <f t="shared" si="8"/>
        <v>2130</v>
      </c>
      <c r="B88" s="25">
        <f t="shared" si="10"/>
        <v>70</v>
      </c>
      <c r="D88" s="269" t="e">
        <f t="shared" si="6"/>
        <v>#NUM!</v>
      </c>
      <c r="E88" s="269" t="e">
        <f t="shared" si="9"/>
        <v>#NUM!</v>
      </c>
      <c r="F88" s="269" t="e">
        <f t="shared" si="11"/>
        <v>#NUM!</v>
      </c>
      <c r="G88" s="270" t="e">
        <f>E$6-SUM(D$19:D88)</f>
        <v>#NUM!</v>
      </c>
      <c r="H88" s="271">
        <f t="shared" si="7"/>
        <v>2130</v>
      </c>
    </row>
    <row r="89" spans="1:8">
      <c r="A89" s="268">
        <f t="shared" si="8"/>
        <v>2160</v>
      </c>
      <c r="B89" s="25">
        <f t="shared" si="10"/>
        <v>71</v>
      </c>
      <c r="D89" s="269" t="e">
        <f t="shared" si="6"/>
        <v>#NUM!</v>
      </c>
      <c r="E89" s="269" t="e">
        <f t="shared" si="9"/>
        <v>#NUM!</v>
      </c>
      <c r="F89" s="269" t="e">
        <f t="shared" si="11"/>
        <v>#NUM!</v>
      </c>
      <c r="G89" s="270" t="e">
        <f>E$6-SUM(D$19:D89)</f>
        <v>#NUM!</v>
      </c>
      <c r="H89" s="271">
        <f t="shared" si="7"/>
        <v>2160</v>
      </c>
    </row>
    <row r="90" spans="1:8">
      <c r="A90" s="268">
        <f t="shared" si="8"/>
        <v>2191</v>
      </c>
      <c r="B90" s="25">
        <f t="shared" si="10"/>
        <v>72</v>
      </c>
      <c r="D90" s="269" t="e">
        <f t="shared" si="6"/>
        <v>#NUM!</v>
      </c>
      <c r="E90" s="269" t="e">
        <f t="shared" si="9"/>
        <v>#NUM!</v>
      </c>
      <c r="F90" s="269" t="e">
        <f t="shared" si="11"/>
        <v>#NUM!</v>
      </c>
      <c r="G90" s="270" t="e">
        <f>E$6-SUM(D$19:D90)</f>
        <v>#NUM!</v>
      </c>
      <c r="H90" s="271">
        <f t="shared" si="7"/>
        <v>2191</v>
      </c>
    </row>
    <row r="91" spans="1:8">
      <c r="A91" s="268">
        <f t="shared" si="8"/>
        <v>2222</v>
      </c>
      <c r="B91" s="25">
        <f t="shared" si="10"/>
        <v>73</v>
      </c>
      <c r="C91" s="272"/>
      <c r="D91" s="269" t="e">
        <f t="shared" si="6"/>
        <v>#NUM!</v>
      </c>
      <c r="E91" s="269" t="e">
        <f t="shared" si="9"/>
        <v>#NUM!</v>
      </c>
      <c r="F91" s="269" t="e">
        <f t="shared" si="11"/>
        <v>#NUM!</v>
      </c>
      <c r="G91" s="270" t="e">
        <f>E$6-SUM(D$19:D91)</f>
        <v>#NUM!</v>
      </c>
      <c r="H91" s="271">
        <f t="shared" si="7"/>
        <v>2222</v>
      </c>
    </row>
    <row r="92" spans="1:8">
      <c r="A92" s="268">
        <f t="shared" si="8"/>
        <v>2250</v>
      </c>
      <c r="B92" s="25">
        <f t="shared" si="10"/>
        <v>74</v>
      </c>
      <c r="D92" s="269" t="e">
        <f t="shared" si="6"/>
        <v>#NUM!</v>
      </c>
      <c r="E92" s="269" t="e">
        <f t="shared" si="9"/>
        <v>#NUM!</v>
      </c>
      <c r="F92" s="269" t="e">
        <f t="shared" si="11"/>
        <v>#NUM!</v>
      </c>
      <c r="G92" s="270" t="e">
        <f>E$6-SUM(D$19:D92)</f>
        <v>#NUM!</v>
      </c>
      <c r="H92" s="271">
        <f t="shared" si="7"/>
        <v>2250</v>
      </c>
    </row>
    <row r="93" spans="1:8">
      <c r="A93" s="268">
        <f t="shared" si="8"/>
        <v>2281</v>
      </c>
      <c r="B93" s="25">
        <f t="shared" si="10"/>
        <v>75</v>
      </c>
      <c r="D93" s="269" t="e">
        <f t="shared" si="6"/>
        <v>#NUM!</v>
      </c>
      <c r="E93" s="269" t="e">
        <f t="shared" si="9"/>
        <v>#NUM!</v>
      </c>
      <c r="F93" s="269" t="e">
        <f t="shared" si="11"/>
        <v>#NUM!</v>
      </c>
      <c r="G93" s="270" t="e">
        <f>E$6-SUM(D$19:D93)</f>
        <v>#NUM!</v>
      </c>
      <c r="H93" s="271">
        <f t="shared" si="7"/>
        <v>2281</v>
      </c>
    </row>
    <row r="94" spans="1:8">
      <c r="A94" s="268">
        <f t="shared" si="8"/>
        <v>2311</v>
      </c>
      <c r="B94" s="25">
        <f t="shared" si="10"/>
        <v>76</v>
      </c>
      <c r="D94" s="269" t="e">
        <f t="shared" si="6"/>
        <v>#NUM!</v>
      </c>
      <c r="E94" s="269" t="e">
        <f t="shared" si="9"/>
        <v>#NUM!</v>
      </c>
      <c r="F94" s="269" t="e">
        <f t="shared" si="11"/>
        <v>#NUM!</v>
      </c>
      <c r="G94" s="270" t="e">
        <f>E$6-SUM(D$19:D94)</f>
        <v>#NUM!</v>
      </c>
      <c r="H94" s="271">
        <f t="shared" si="7"/>
        <v>2311</v>
      </c>
    </row>
    <row r="95" spans="1:8">
      <c r="A95" s="268">
        <f t="shared" si="8"/>
        <v>2342</v>
      </c>
      <c r="B95" s="25">
        <f t="shared" si="10"/>
        <v>77</v>
      </c>
      <c r="D95" s="269" t="e">
        <f t="shared" si="6"/>
        <v>#NUM!</v>
      </c>
      <c r="E95" s="269" t="e">
        <f t="shared" si="9"/>
        <v>#NUM!</v>
      </c>
      <c r="F95" s="269" t="e">
        <f t="shared" si="11"/>
        <v>#NUM!</v>
      </c>
      <c r="G95" s="270" t="e">
        <f>E$6-SUM(D$19:D95)</f>
        <v>#NUM!</v>
      </c>
      <c r="H95" s="271">
        <f t="shared" si="7"/>
        <v>2342</v>
      </c>
    </row>
    <row r="96" spans="1:8">
      <c r="A96" s="268">
        <f t="shared" si="8"/>
        <v>2372</v>
      </c>
      <c r="B96" s="25">
        <f t="shared" si="10"/>
        <v>78</v>
      </c>
      <c r="D96" s="269" t="e">
        <f t="shared" si="6"/>
        <v>#NUM!</v>
      </c>
      <c r="E96" s="269" t="e">
        <f t="shared" si="9"/>
        <v>#NUM!</v>
      </c>
      <c r="F96" s="269" t="e">
        <f t="shared" si="11"/>
        <v>#NUM!</v>
      </c>
      <c r="G96" s="270" t="e">
        <f>E$6-SUM(D$19:D96)</f>
        <v>#NUM!</v>
      </c>
      <c r="H96" s="271">
        <f t="shared" si="7"/>
        <v>2372</v>
      </c>
    </row>
    <row r="97" spans="1:8">
      <c r="A97" s="268">
        <f t="shared" si="8"/>
        <v>2403</v>
      </c>
      <c r="B97" s="25">
        <f t="shared" si="10"/>
        <v>79</v>
      </c>
      <c r="D97" s="269" t="e">
        <f t="shared" si="6"/>
        <v>#NUM!</v>
      </c>
      <c r="E97" s="269" t="e">
        <f t="shared" si="9"/>
        <v>#NUM!</v>
      </c>
      <c r="F97" s="269" t="e">
        <f t="shared" si="11"/>
        <v>#NUM!</v>
      </c>
      <c r="G97" s="270" t="e">
        <f>E$6-SUM(D$19:D97)</f>
        <v>#NUM!</v>
      </c>
      <c r="H97" s="271">
        <f t="shared" si="7"/>
        <v>2403</v>
      </c>
    </row>
    <row r="98" spans="1:8">
      <c r="A98" s="268">
        <f t="shared" si="8"/>
        <v>2434</v>
      </c>
      <c r="B98" s="25">
        <f t="shared" si="10"/>
        <v>80</v>
      </c>
      <c r="D98" s="269" t="e">
        <f t="shared" si="6"/>
        <v>#NUM!</v>
      </c>
      <c r="E98" s="269" t="e">
        <f t="shared" si="9"/>
        <v>#NUM!</v>
      </c>
      <c r="F98" s="269" t="e">
        <f t="shared" si="11"/>
        <v>#NUM!</v>
      </c>
      <c r="G98" s="270" t="e">
        <f>E$6-SUM(D$19:D98)</f>
        <v>#NUM!</v>
      </c>
      <c r="H98" s="271">
        <f t="shared" si="7"/>
        <v>2434</v>
      </c>
    </row>
    <row r="99" spans="1:8">
      <c r="A99" s="268">
        <f t="shared" si="8"/>
        <v>2464</v>
      </c>
      <c r="B99" s="25">
        <f t="shared" si="10"/>
        <v>81</v>
      </c>
      <c r="D99" s="269" t="e">
        <f t="shared" si="6"/>
        <v>#NUM!</v>
      </c>
      <c r="E99" s="269" t="e">
        <f t="shared" si="9"/>
        <v>#NUM!</v>
      </c>
      <c r="F99" s="269" t="e">
        <f t="shared" si="11"/>
        <v>#NUM!</v>
      </c>
      <c r="G99" s="270" t="e">
        <f>E$6-SUM(D$19:D99)</f>
        <v>#NUM!</v>
      </c>
      <c r="H99" s="271">
        <f t="shared" si="7"/>
        <v>2464</v>
      </c>
    </row>
    <row r="100" spans="1:8">
      <c r="A100" s="268">
        <f t="shared" si="8"/>
        <v>2495</v>
      </c>
      <c r="B100" s="25">
        <f t="shared" si="10"/>
        <v>82</v>
      </c>
      <c r="D100" s="269" t="e">
        <f t="shared" si="6"/>
        <v>#NUM!</v>
      </c>
      <c r="E100" s="269" t="e">
        <f t="shared" si="9"/>
        <v>#NUM!</v>
      </c>
      <c r="F100" s="269" t="e">
        <f t="shared" si="11"/>
        <v>#NUM!</v>
      </c>
      <c r="G100" s="270" t="e">
        <f>E$6-SUM(D$19:D100)</f>
        <v>#NUM!</v>
      </c>
      <c r="H100" s="271">
        <f t="shared" si="7"/>
        <v>2495</v>
      </c>
    </row>
    <row r="101" spans="1:8">
      <c r="A101" s="268">
        <f t="shared" si="8"/>
        <v>2525</v>
      </c>
      <c r="B101" s="25">
        <f t="shared" si="10"/>
        <v>83</v>
      </c>
      <c r="D101" s="269" t="e">
        <f t="shared" si="6"/>
        <v>#NUM!</v>
      </c>
      <c r="E101" s="269" t="e">
        <f t="shared" si="9"/>
        <v>#NUM!</v>
      </c>
      <c r="F101" s="269" t="e">
        <f t="shared" si="11"/>
        <v>#NUM!</v>
      </c>
      <c r="G101" s="270" t="e">
        <f>E$6-SUM(D$19:D101)</f>
        <v>#NUM!</v>
      </c>
      <c r="H101" s="271">
        <f t="shared" si="7"/>
        <v>2525</v>
      </c>
    </row>
    <row r="102" spans="1:8">
      <c r="A102" s="268">
        <f t="shared" si="8"/>
        <v>2556</v>
      </c>
      <c r="B102" s="25">
        <f t="shared" si="10"/>
        <v>84</v>
      </c>
      <c r="D102" s="269" t="e">
        <f t="shared" si="6"/>
        <v>#NUM!</v>
      </c>
      <c r="E102" s="269" t="e">
        <f t="shared" si="9"/>
        <v>#NUM!</v>
      </c>
      <c r="F102" s="269" t="e">
        <f t="shared" si="11"/>
        <v>#NUM!</v>
      </c>
      <c r="G102" s="270" t="e">
        <f>E$6-SUM(D$19:D102)</f>
        <v>#NUM!</v>
      </c>
      <c r="H102" s="271">
        <f t="shared" si="7"/>
        <v>2556</v>
      </c>
    </row>
    <row r="103" spans="1:8">
      <c r="A103" s="268">
        <f t="shared" si="8"/>
        <v>2587</v>
      </c>
      <c r="B103" s="25">
        <f t="shared" si="10"/>
        <v>85</v>
      </c>
      <c r="C103" s="272"/>
      <c r="D103" s="269" t="e">
        <f t="shared" si="6"/>
        <v>#NUM!</v>
      </c>
      <c r="E103" s="269" t="e">
        <f t="shared" si="9"/>
        <v>#NUM!</v>
      </c>
      <c r="F103" s="269" t="e">
        <f t="shared" si="11"/>
        <v>#NUM!</v>
      </c>
      <c r="G103" s="270" t="e">
        <f>E$6-SUM(D$19:D103)</f>
        <v>#NUM!</v>
      </c>
      <c r="H103" s="271">
        <f t="shared" si="7"/>
        <v>2587</v>
      </c>
    </row>
    <row r="104" spans="1:8">
      <c r="A104" s="268">
        <f t="shared" si="8"/>
        <v>2615</v>
      </c>
      <c r="B104" s="25">
        <f t="shared" si="10"/>
        <v>86</v>
      </c>
      <c r="D104" s="269" t="e">
        <f t="shared" si="6"/>
        <v>#NUM!</v>
      </c>
      <c r="E104" s="269" t="e">
        <f t="shared" si="9"/>
        <v>#NUM!</v>
      </c>
      <c r="F104" s="269" t="e">
        <f t="shared" si="11"/>
        <v>#NUM!</v>
      </c>
      <c r="G104" s="270" t="e">
        <f>E$6-SUM(D$19:D104)</f>
        <v>#NUM!</v>
      </c>
      <c r="H104" s="271">
        <f t="shared" si="7"/>
        <v>2615</v>
      </c>
    </row>
    <row r="105" spans="1:8">
      <c r="A105" s="268">
        <f t="shared" si="8"/>
        <v>2646</v>
      </c>
      <c r="B105" s="25">
        <f t="shared" si="10"/>
        <v>87</v>
      </c>
      <c r="D105" s="269" t="e">
        <f t="shared" si="6"/>
        <v>#NUM!</v>
      </c>
      <c r="E105" s="269" t="e">
        <f t="shared" si="9"/>
        <v>#NUM!</v>
      </c>
      <c r="F105" s="269" t="e">
        <f t="shared" si="11"/>
        <v>#NUM!</v>
      </c>
      <c r="G105" s="270" t="e">
        <f>E$6-SUM(D$19:D105)</f>
        <v>#NUM!</v>
      </c>
      <c r="H105" s="271">
        <f t="shared" si="7"/>
        <v>2646</v>
      </c>
    </row>
    <row r="106" spans="1:8">
      <c r="A106" s="268">
        <f t="shared" si="8"/>
        <v>2676</v>
      </c>
      <c r="B106" s="25">
        <f t="shared" si="10"/>
        <v>88</v>
      </c>
      <c r="D106" s="269" t="e">
        <f t="shared" si="6"/>
        <v>#NUM!</v>
      </c>
      <c r="E106" s="269" t="e">
        <f t="shared" si="9"/>
        <v>#NUM!</v>
      </c>
      <c r="F106" s="269" t="e">
        <f t="shared" si="11"/>
        <v>#NUM!</v>
      </c>
      <c r="G106" s="270" t="e">
        <f>E$6-SUM(D$19:D106)</f>
        <v>#NUM!</v>
      </c>
      <c r="H106" s="271">
        <f t="shared" si="7"/>
        <v>2676</v>
      </c>
    </row>
    <row r="107" spans="1:8">
      <c r="A107" s="268">
        <f t="shared" si="8"/>
        <v>2707</v>
      </c>
      <c r="B107" s="25">
        <f t="shared" si="10"/>
        <v>89</v>
      </c>
      <c r="D107" s="269" t="e">
        <f t="shared" si="6"/>
        <v>#NUM!</v>
      </c>
      <c r="E107" s="269" t="e">
        <f t="shared" si="9"/>
        <v>#NUM!</v>
      </c>
      <c r="F107" s="269" t="e">
        <f t="shared" si="11"/>
        <v>#NUM!</v>
      </c>
      <c r="G107" s="270" t="e">
        <f>E$6-SUM(D$19:D107)</f>
        <v>#NUM!</v>
      </c>
      <c r="H107" s="271">
        <f t="shared" si="7"/>
        <v>2707</v>
      </c>
    </row>
    <row r="108" spans="1:8">
      <c r="A108" s="268">
        <f t="shared" si="8"/>
        <v>2737</v>
      </c>
      <c r="B108" s="25">
        <f t="shared" si="10"/>
        <v>90</v>
      </c>
      <c r="D108" s="269" t="e">
        <f t="shared" si="6"/>
        <v>#NUM!</v>
      </c>
      <c r="E108" s="269" t="e">
        <f t="shared" si="9"/>
        <v>#NUM!</v>
      </c>
      <c r="F108" s="269" t="e">
        <f t="shared" si="11"/>
        <v>#NUM!</v>
      </c>
      <c r="G108" s="270" t="e">
        <f>E$6-SUM(D$19:D108)</f>
        <v>#NUM!</v>
      </c>
      <c r="H108" s="271">
        <f t="shared" si="7"/>
        <v>2737</v>
      </c>
    </row>
    <row r="109" spans="1:8">
      <c r="A109" s="268">
        <f t="shared" si="8"/>
        <v>2768</v>
      </c>
      <c r="B109" s="25">
        <f t="shared" si="10"/>
        <v>91</v>
      </c>
      <c r="D109" s="269" t="e">
        <f t="shared" si="6"/>
        <v>#NUM!</v>
      </c>
      <c r="E109" s="269" t="e">
        <f t="shared" si="9"/>
        <v>#NUM!</v>
      </c>
      <c r="F109" s="269" t="e">
        <f t="shared" si="11"/>
        <v>#NUM!</v>
      </c>
      <c r="G109" s="270" t="e">
        <f>E$6-SUM(D$19:D109)</f>
        <v>#NUM!</v>
      </c>
      <c r="H109" s="271">
        <f t="shared" si="7"/>
        <v>2768</v>
      </c>
    </row>
    <row r="110" spans="1:8">
      <c r="A110" s="268">
        <f t="shared" si="8"/>
        <v>2799</v>
      </c>
      <c r="B110" s="25">
        <f t="shared" si="10"/>
        <v>92</v>
      </c>
      <c r="D110" s="269" t="e">
        <f t="shared" si="6"/>
        <v>#NUM!</v>
      </c>
      <c r="E110" s="269" t="e">
        <f t="shared" si="9"/>
        <v>#NUM!</v>
      </c>
      <c r="F110" s="269" t="e">
        <f t="shared" si="11"/>
        <v>#NUM!</v>
      </c>
      <c r="G110" s="270" t="e">
        <f>E$6-SUM(D$19:D110)</f>
        <v>#NUM!</v>
      </c>
      <c r="H110" s="271">
        <f t="shared" si="7"/>
        <v>2799</v>
      </c>
    </row>
    <row r="111" spans="1:8">
      <c r="A111" s="268">
        <f t="shared" si="8"/>
        <v>2829</v>
      </c>
      <c r="B111" s="25">
        <f t="shared" si="10"/>
        <v>93</v>
      </c>
      <c r="D111" s="269" t="e">
        <f t="shared" si="6"/>
        <v>#NUM!</v>
      </c>
      <c r="E111" s="269" t="e">
        <f t="shared" si="9"/>
        <v>#NUM!</v>
      </c>
      <c r="F111" s="269" t="e">
        <f t="shared" si="11"/>
        <v>#NUM!</v>
      </c>
      <c r="G111" s="270" t="e">
        <f>E$6-SUM(D$19:D111)</f>
        <v>#NUM!</v>
      </c>
      <c r="H111" s="271">
        <f t="shared" si="7"/>
        <v>2829</v>
      </c>
    </row>
    <row r="112" spans="1:8">
      <c r="A112" s="268">
        <f t="shared" si="8"/>
        <v>2860</v>
      </c>
      <c r="B112" s="25">
        <f t="shared" si="10"/>
        <v>94</v>
      </c>
      <c r="D112" s="269" t="e">
        <f t="shared" si="6"/>
        <v>#NUM!</v>
      </c>
      <c r="E112" s="269" t="e">
        <f t="shared" si="9"/>
        <v>#NUM!</v>
      </c>
      <c r="F112" s="269" t="e">
        <f t="shared" si="11"/>
        <v>#NUM!</v>
      </c>
      <c r="G112" s="270" t="e">
        <f>E$6-SUM(D$19:D112)</f>
        <v>#NUM!</v>
      </c>
      <c r="H112" s="271">
        <f t="shared" si="7"/>
        <v>2860</v>
      </c>
    </row>
    <row r="113" spans="1:8">
      <c r="A113" s="268">
        <f t="shared" si="8"/>
        <v>2890</v>
      </c>
      <c r="B113" s="25">
        <f t="shared" si="10"/>
        <v>95</v>
      </c>
      <c r="D113" s="269" t="e">
        <f t="shared" si="6"/>
        <v>#NUM!</v>
      </c>
      <c r="E113" s="269" t="e">
        <f t="shared" si="9"/>
        <v>#NUM!</v>
      </c>
      <c r="F113" s="269" t="e">
        <f t="shared" si="11"/>
        <v>#NUM!</v>
      </c>
      <c r="G113" s="270" t="e">
        <f>E$6-SUM(D$19:D113)</f>
        <v>#NUM!</v>
      </c>
      <c r="H113" s="271">
        <f t="shared" si="7"/>
        <v>2890</v>
      </c>
    </row>
    <row r="114" spans="1:8">
      <c r="A114" s="268">
        <f t="shared" si="8"/>
        <v>2921</v>
      </c>
      <c r="B114" s="25">
        <f t="shared" si="10"/>
        <v>96</v>
      </c>
      <c r="D114" s="269" t="e">
        <f t="shared" si="6"/>
        <v>#NUM!</v>
      </c>
      <c r="E114" s="269" t="e">
        <f t="shared" si="9"/>
        <v>#NUM!</v>
      </c>
      <c r="F114" s="269" t="e">
        <f t="shared" si="11"/>
        <v>#NUM!</v>
      </c>
      <c r="G114" s="270" t="e">
        <f>E$6-SUM(D$19:D114)</f>
        <v>#NUM!</v>
      </c>
      <c r="H114" s="271">
        <f t="shared" si="7"/>
        <v>2921</v>
      </c>
    </row>
    <row r="115" spans="1:8">
      <c r="A115" s="268">
        <f t="shared" si="8"/>
        <v>2952</v>
      </c>
      <c r="B115" s="25">
        <f t="shared" si="10"/>
        <v>97</v>
      </c>
      <c r="C115" s="272"/>
      <c r="D115" s="269" t="e">
        <f t="shared" si="6"/>
        <v>#NUM!</v>
      </c>
      <c r="E115" s="269" t="e">
        <f t="shared" si="9"/>
        <v>#NUM!</v>
      </c>
      <c r="F115" s="269" t="e">
        <f t="shared" si="11"/>
        <v>#NUM!</v>
      </c>
      <c r="G115" s="270" t="e">
        <f>E$6-SUM(D$19:D115)</f>
        <v>#NUM!</v>
      </c>
      <c r="H115" s="271">
        <f t="shared" si="7"/>
        <v>2952</v>
      </c>
    </row>
    <row r="116" spans="1:8">
      <c r="A116" s="268">
        <f t="shared" si="8"/>
        <v>2981</v>
      </c>
      <c r="B116" s="25">
        <f t="shared" si="10"/>
        <v>98</v>
      </c>
      <c r="D116" s="269" t="e">
        <f t="shared" si="6"/>
        <v>#NUM!</v>
      </c>
      <c r="E116" s="269" t="e">
        <f t="shared" si="9"/>
        <v>#NUM!</v>
      </c>
      <c r="F116" s="269" t="e">
        <f t="shared" si="11"/>
        <v>#NUM!</v>
      </c>
      <c r="G116" s="270" t="e">
        <f>E$6-SUM(D$19:D116)</f>
        <v>#NUM!</v>
      </c>
      <c r="H116" s="271">
        <f t="shared" si="7"/>
        <v>2981</v>
      </c>
    </row>
    <row r="117" spans="1:8">
      <c r="A117" s="268">
        <f t="shared" si="8"/>
        <v>3012</v>
      </c>
      <c r="B117" s="25">
        <f t="shared" si="10"/>
        <v>99</v>
      </c>
      <c r="D117" s="269" t="e">
        <f t="shared" si="6"/>
        <v>#NUM!</v>
      </c>
      <c r="E117" s="269" t="e">
        <f t="shared" si="9"/>
        <v>#NUM!</v>
      </c>
      <c r="F117" s="269" t="e">
        <f t="shared" si="11"/>
        <v>#NUM!</v>
      </c>
      <c r="G117" s="270" t="e">
        <f>E$6-SUM(D$19:D117)</f>
        <v>#NUM!</v>
      </c>
      <c r="H117" s="271">
        <f t="shared" si="7"/>
        <v>3012</v>
      </c>
    </row>
    <row r="118" spans="1:8">
      <c r="A118" s="268">
        <f t="shared" si="8"/>
        <v>3042</v>
      </c>
      <c r="B118" s="25">
        <f t="shared" si="10"/>
        <v>100</v>
      </c>
      <c r="D118" s="269" t="e">
        <f t="shared" si="6"/>
        <v>#NUM!</v>
      </c>
      <c r="E118" s="269" t="e">
        <f t="shared" si="9"/>
        <v>#NUM!</v>
      </c>
      <c r="F118" s="269" t="e">
        <f t="shared" si="11"/>
        <v>#NUM!</v>
      </c>
      <c r="G118" s="270" t="e">
        <f>E$6-SUM(D$19:D118)</f>
        <v>#NUM!</v>
      </c>
      <c r="H118" s="271">
        <f t="shared" si="7"/>
        <v>3042</v>
      </c>
    </row>
    <row r="119" spans="1:8">
      <c r="A119" s="268">
        <f t="shared" si="8"/>
        <v>3073</v>
      </c>
      <c r="B119" s="25">
        <f t="shared" si="10"/>
        <v>101</v>
      </c>
      <c r="D119" s="269" t="e">
        <f t="shared" si="6"/>
        <v>#NUM!</v>
      </c>
      <c r="E119" s="269" t="e">
        <f t="shared" si="9"/>
        <v>#NUM!</v>
      </c>
      <c r="F119" s="269" t="e">
        <f t="shared" si="11"/>
        <v>#NUM!</v>
      </c>
      <c r="G119" s="270" t="e">
        <f>E$6-SUM(D$19:D119)</f>
        <v>#NUM!</v>
      </c>
      <c r="H119" s="271">
        <f t="shared" si="7"/>
        <v>3073</v>
      </c>
    </row>
    <row r="120" spans="1:8">
      <c r="A120" s="268">
        <f t="shared" si="8"/>
        <v>3103</v>
      </c>
      <c r="B120" s="25">
        <f t="shared" si="10"/>
        <v>102</v>
      </c>
      <c r="D120" s="269" t="e">
        <f t="shared" si="6"/>
        <v>#NUM!</v>
      </c>
      <c r="E120" s="269" t="e">
        <f t="shared" si="9"/>
        <v>#NUM!</v>
      </c>
      <c r="F120" s="269" t="e">
        <f t="shared" si="11"/>
        <v>#NUM!</v>
      </c>
      <c r="G120" s="270" t="e">
        <f>E$6-SUM(D$19:D120)</f>
        <v>#NUM!</v>
      </c>
      <c r="H120" s="271">
        <f t="shared" si="7"/>
        <v>3103</v>
      </c>
    </row>
    <row r="121" spans="1:8">
      <c r="A121" s="268">
        <f t="shared" si="8"/>
        <v>3134</v>
      </c>
      <c r="B121" s="25">
        <f t="shared" si="10"/>
        <v>103</v>
      </c>
      <c r="D121" s="269" t="e">
        <f t="shared" si="6"/>
        <v>#NUM!</v>
      </c>
      <c r="E121" s="269" t="e">
        <f t="shared" si="9"/>
        <v>#NUM!</v>
      </c>
      <c r="F121" s="269" t="e">
        <f t="shared" si="11"/>
        <v>#NUM!</v>
      </c>
      <c r="G121" s="270" t="e">
        <f>E$6-SUM(D$19:D121)</f>
        <v>#NUM!</v>
      </c>
      <c r="H121" s="271">
        <f t="shared" si="7"/>
        <v>3134</v>
      </c>
    </row>
    <row r="122" spans="1:8">
      <c r="A122" s="268">
        <f t="shared" si="8"/>
        <v>3165</v>
      </c>
      <c r="B122" s="25">
        <f t="shared" si="10"/>
        <v>104</v>
      </c>
      <c r="D122" s="269" t="e">
        <f t="shared" si="6"/>
        <v>#NUM!</v>
      </c>
      <c r="E122" s="269" t="e">
        <f t="shared" si="9"/>
        <v>#NUM!</v>
      </c>
      <c r="F122" s="269" t="e">
        <f t="shared" si="11"/>
        <v>#NUM!</v>
      </c>
      <c r="G122" s="270" t="e">
        <f>E$6-SUM(D$19:D122)</f>
        <v>#NUM!</v>
      </c>
      <c r="H122" s="271">
        <f t="shared" si="7"/>
        <v>3165</v>
      </c>
    </row>
    <row r="123" spans="1:8">
      <c r="A123" s="268">
        <f t="shared" si="8"/>
        <v>3195</v>
      </c>
      <c r="B123" s="25">
        <f t="shared" si="10"/>
        <v>105</v>
      </c>
      <c r="D123" s="269" t="e">
        <f t="shared" si="6"/>
        <v>#NUM!</v>
      </c>
      <c r="E123" s="269" t="e">
        <f t="shared" si="9"/>
        <v>#NUM!</v>
      </c>
      <c r="F123" s="269" t="e">
        <f t="shared" si="11"/>
        <v>#NUM!</v>
      </c>
      <c r="G123" s="270" t="e">
        <f>E$6-SUM(D$19:D123)</f>
        <v>#NUM!</v>
      </c>
      <c r="H123" s="271">
        <f t="shared" si="7"/>
        <v>3195</v>
      </c>
    </row>
    <row r="124" spans="1:8">
      <c r="A124" s="268">
        <f t="shared" si="8"/>
        <v>3226</v>
      </c>
      <c r="B124" s="25">
        <f t="shared" si="10"/>
        <v>106</v>
      </c>
      <c r="D124" s="269" t="e">
        <f t="shared" si="6"/>
        <v>#NUM!</v>
      </c>
      <c r="E124" s="269" t="e">
        <f t="shared" si="9"/>
        <v>#NUM!</v>
      </c>
      <c r="F124" s="269" t="e">
        <f t="shared" si="11"/>
        <v>#NUM!</v>
      </c>
      <c r="G124" s="270" t="e">
        <f>E$6-SUM(D$19:D124)</f>
        <v>#NUM!</v>
      </c>
      <c r="H124" s="271">
        <f t="shared" si="7"/>
        <v>3226</v>
      </c>
    </row>
    <row r="125" spans="1:8">
      <c r="A125" s="268">
        <f t="shared" si="8"/>
        <v>3256</v>
      </c>
      <c r="B125" s="25">
        <f t="shared" si="10"/>
        <v>107</v>
      </c>
      <c r="D125" s="269" t="e">
        <f t="shared" si="6"/>
        <v>#NUM!</v>
      </c>
      <c r="E125" s="269" t="e">
        <f t="shared" si="9"/>
        <v>#NUM!</v>
      </c>
      <c r="F125" s="269" t="e">
        <f t="shared" si="11"/>
        <v>#NUM!</v>
      </c>
      <c r="G125" s="270" t="e">
        <f>E$6-SUM(D$19:D125)</f>
        <v>#NUM!</v>
      </c>
      <c r="H125" s="271">
        <f t="shared" si="7"/>
        <v>3256</v>
      </c>
    </row>
    <row r="126" spans="1:8">
      <c r="A126" s="268">
        <f t="shared" si="8"/>
        <v>3287</v>
      </c>
      <c r="B126" s="25">
        <f t="shared" si="10"/>
        <v>108</v>
      </c>
      <c r="D126" s="269" t="e">
        <f t="shared" si="6"/>
        <v>#NUM!</v>
      </c>
      <c r="E126" s="269" t="e">
        <f t="shared" si="9"/>
        <v>#NUM!</v>
      </c>
      <c r="F126" s="269" t="e">
        <f t="shared" si="11"/>
        <v>#NUM!</v>
      </c>
      <c r="G126" s="270" t="e">
        <f>E$6-SUM(D$19:D126)</f>
        <v>#NUM!</v>
      </c>
      <c r="H126" s="271">
        <f t="shared" si="7"/>
        <v>3287</v>
      </c>
    </row>
    <row r="127" spans="1:8">
      <c r="A127" s="268">
        <f t="shared" si="8"/>
        <v>3318</v>
      </c>
      <c r="B127" s="25">
        <f t="shared" si="10"/>
        <v>109</v>
      </c>
      <c r="C127" s="272"/>
      <c r="D127" s="269" t="e">
        <f t="shared" si="6"/>
        <v>#NUM!</v>
      </c>
      <c r="E127" s="269" t="e">
        <f t="shared" si="9"/>
        <v>#NUM!</v>
      </c>
      <c r="F127" s="269" t="e">
        <f t="shared" si="11"/>
        <v>#NUM!</v>
      </c>
      <c r="G127" s="270" t="e">
        <f>E$6-SUM(D$19:D127)</f>
        <v>#NUM!</v>
      </c>
      <c r="H127" s="271">
        <f t="shared" si="7"/>
        <v>3318</v>
      </c>
    </row>
    <row r="128" spans="1:8">
      <c r="A128" s="268">
        <f t="shared" si="8"/>
        <v>3346</v>
      </c>
      <c r="B128" s="25">
        <f t="shared" si="10"/>
        <v>110</v>
      </c>
      <c r="D128" s="269" t="e">
        <f t="shared" si="6"/>
        <v>#NUM!</v>
      </c>
      <c r="E128" s="269" t="e">
        <f t="shared" si="9"/>
        <v>#NUM!</v>
      </c>
      <c r="F128" s="269" t="e">
        <f t="shared" si="11"/>
        <v>#NUM!</v>
      </c>
      <c r="G128" s="270" t="e">
        <f>E$6-SUM(D$19:D128)</f>
        <v>#NUM!</v>
      </c>
      <c r="H128" s="271">
        <f t="shared" si="7"/>
        <v>3346</v>
      </c>
    </row>
    <row r="129" spans="1:8">
      <c r="A129" s="268">
        <f t="shared" si="8"/>
        <v>3377</v>
      </c>
      <c r="B129" s="25">
        <f t="shared" si="10"/>
        <v>111</v>
      </c>
      <c r="D129" s="269" t="e">
        <f t="shared" si="6"/>
        <v>#NUM!</v>
      </c>
      <c r="E129" s="269" t="e">
        <f t="shared" si="9"/>
        <v>#NUM!</v>
      </c>
      <c r="F129" s="269" t="e">
        <f t="shared" si="11"/>
        <v>#NUM!</v>
      </c>
      <c r="G129" s="270" t="e">
        <f>E$6-SUM(D$19:D129)</f>
        <v>#NUM!</v>
      </c>
      <c r="H129" s="271">
        <f t="shared" si="7"/>
        <v>3377</v>
      </c>
    </row>
    <row r="130" spans="1:8">
      <c r="A130" s="268">
        <f t="shared" si="8"/>
        <v>3407</v>
      </c>
      <c r="B130" s="25">
        <f t="shared" si="10"/>
        <v>112</v>
      </c>
      <c r="D130" s="269" t="e">
        <f t="shared" si="6"/>
        <v>#NUM!</v>
      </c>
      <c r="E130" s="269" t="e">
        <f t="shared" si="9"/>
        <v>#NUM!</v>
      </c>
      <c r="F130" s="269" t="e">
        <f t="shared" si="11"/>
        <v>#NUM!</v>
      </c>
      <c r="G130" s="270" t="e">
        <f>E$6-SUM(D$19:D130)</f>
        <v>#NUM!</v>
      </c>
      <c r="H130" s="271">
        <f t="shared" si="7"/>
        <v>3407</v>
      </c>
    </row>
    <row r="131" spans="1:8">
      <c r="A131" s="268">
        <f t="shared" si="8"/>
        <v>3438</v>
      </c>
      <c r="B131" s="25">
        <f t="shared" si="10"/>
        <v>113</v>
      </c>
      <c r="D131" s="269" t="e">
        <f t="shared" si="6"/>
        <v>#NUM!</v>
      </c>
      <c r="E131" s="269" t="e">
        <f t="shared" si="9"/>
        <v>#NUM!</v>
      </c>
      <c r="F131" s="269" t="e">
        <f t="shared" si="11"/>
        <v>#NUM!</v>
      </c>
      <c r="G131" s="270" t="e">
        <f>E$6-SUM(D$19:D131)</f>
        <v>#NUM!</v>
      </c>
      <c r="H131" s="271">
        <f t="shared" si="7"/>
        <v>3438</v>
      </c>
    </row>
    <row r="132" spans="1:8">
      <c r="A132" s="268">
        <f t="shared" si="8"/>
        <v>3468</v>
      </c>
      <c r="B132" s="25">
        <f t="shared" si="10"/>
        <v>114</v>
      </c>
      <c r="D132" s="269" t="e">
        <f t="shared" si="6"/>
        <v>#NUM!</v>
      </c>
      <c r="E132" s="269" t="e">
        <f t="shared" si="9"/>
        <v>#NUM!</v>
      </c>
      <c r="F132" s="269" t="e">
        <f t="shared" si="11"/>
        <v>#NUM!</v>
      </c>
      <c r="G132" s="270" t="e">
        <f>E$6-SUM(D$19:D132)</f>
        <v>#NUM!</v>
      </c>
      <c r="H132" s="271">
        <f t="shared" si="7"/>
        <v>3468</v>
      </c>
    </row>
    <row r="133" spans="1:8">
      <c r="A133" s="268">
        <f t="shared" si="8"/>
        <v>3499</v>
      </c>
      <c r="B133" s="25">
        <f t="shared" si="10"/>
        <v>115</v>
      </c>
      <c r="D133" s="269" t="e">
        <f t="shared" si="6"/>
        <v>#NUM!</v>
      </c>
      <c r="E133" s="269" t="e">
        <f t="shared" si="9"/>
        <v>#NUM!</v>
      </c>
      <c r="F133" s="269" t="e">
        <f t="shared" si="11"/>
        <v>#NUM!</v>
      </c>
      <c r="G133" s="270" t="e">
        <f>E$6-SUM(D$19:D133)</f>
        <v>#NUM!</v>
      </c>
      <c r="H133" s="271">
        <f t="shared" si="7"/>
        <v>3499</v>
      </c>
    </row>
    <row r="134" spans="1:8">
      <c r="A134" s="268">
        <f t="shared" si="8"/>
        <v>3530</v>
      </c>
      <c r="B134" s="25">
        <f t="shared" si="10"/>
        <v>116</v>
      </c>
      <c r="D134" s="269" t="e">
        <f t="shared" si="6"/>
        <v>#NUM!</v>
      </c>
      <c r="E134" s="269" t="e">
        <f t="shared" si="9"/>
        <v>#NUM!</v>
      </c>
      <c r="F134" s="269" t="e">
        <f t="shared" si="11"/>
        <v>#NUM!</v>
      </c>
      <c r="G134" s="270" t="e">
        <f>E$6-SUM(D$19:D134)</f>
        <v>#NUM!</v>
      </c>
      <c r="H134" s="271">
        <f t="shared" si="7"/>
        <v>3530</v>
      </c>
    </row>
    <row r="135" spans="1:8">
      <c r="A135" s="268">
        <f t="shared" si="8"/>
        <v>3560</v>
      </c>
      <c r="B135" s="25">
        <f t="shared" si="10"/>
        <v>117</v>
      </c>
      <c r="D135" s="269" t="e">
        <f t="shared" si="6"/>
        <v>#NUM!</v>
      </c>
      <c r="E135" s="269" t="e">
        <f t="shared" si="9"/>
        <v>#NUM!</v>
      </c>
      <c r="F135" s="269" t="e">
        <f t="shared" si="11"/>
        <v>#NUM!</v>
      </c>
      <c r="G135" s="270" t="e">
        <f>E$6-SUM(D$19:D135)</f>
        <v>#NUM!</v>
      </c>
      <c r="H135" s="271">
        <f t="shared" si="7"/>
        <v>3560</v>
      </c>
    </row>
    <row r="136" spans="1:8">
      <c r="A136" s="268">
        <f t="shared" si="8"/>
        <v>3591</v>
      </c>
      <c r="B136" s="25">
        <f t="shared" si="10"/>
        <v>118</v>
      </c>
      <c r="D136" s="269" t="e">
        <f t="shared" si="6"/>
        <v>#NUM!</v>
      </c>
      <c r="E136" s="269" t="e">
        <f t="shared" si="9"/>
        <v>#NUM!</v>
      </c>
      <c r="F136" s="269" t="e">
        <f t="shared" si="11"/>
        <v>#NUM!</v>
      </c>
      <c r="G136" s="270" t="e">
        <f>E$6-SUM(D$19:D136)</f>
        <v>#NUM!</v>
      </c>
      <c r="H136" s="271">
        <f t="shared" si="7"/>
        <v>3591</v>
      </c>
    </row>
    <row r="137" spans="1:8">
      <c r="A137" s="268">
        <f t="shared" si="8"/>
        <v>3621</v>
      </c>
      <c r="B137" s="25">
        <f t="shared" si="10"/>
        <v>119</v>
      </c>
      <c r="D137" s="269" t="e">
        <f t="shared" si="6"/>
        <v>#NUM!</v>
      </c>
      <c r="E137" s="269" t="e">
        <f t="shared" si="9"/>
        <v>#NUM!</v>
      </c>
      <c r="F137" s="269" t="e">
        <f t="shared" si="11"/>
        <v>#NUM!</v>
      </c>
      <c r="G137" s="270" t="e">
        <f>E$6-SUM(D$19:D137)</f>
        <v>#NUM!</v>
      </c>
      <c r="H137" s="271">
        <f t="shared" si="7"/>
        <v>3621</v>
      </c>
    </row>
    <row r="138" spans="1:8">
      <c r="A138" s="268">
        <f t="shared" si="8"/>
        <v>3652</v>
      </c>
      <c r="B138" s="25">
        <f t="shared" si="10"/>
        <v>120</v>
      </c>
      <c r="D138" s="269" t="e">
        <f t="shared" si="6"/>
        <v>#NUM!</v>
      </c>
      <c r="E138" s="269" t="e">
        <f t="shared" si="9"/>
        <v>#NUM!</v>
      </c>
      <c r="F138" s="269" t="e">
        <f t="shared" si="11"/>
        <v>#NUM!</v>
      </c>
      <c r="G138" s="270" t="e">
        <f>E$6-SUM(D$19:D138)</f>
        <v>#NUM!</v>
      </c>
      <c r="H138" s="271">
        <f t="shared" si="7"/>
        <v>3652</v>
      </c>
    </row>
    <row r="139" spans="1:8">
      <c r="A139" s="268">
        <f t="shared" si="8"/>
        <v>3683</v>
      </c>
      <c r="B139" s="25">
        <f t="shared" si="10"/>
        <v>121</v>
      </c>
      <c r="C139" s="272"/>
      <c r="D139" s="269" t="e">
        <f t="shared" si="6"/>
        <v>#NUM!</v>
      </c>
      <c r="E139" s="269" t="e">
        <f t="shared" si="9"/>
        <v>#NUM!</v>
      </c>
      <c r="F139" s="269" t="e">
        <f t="shared" si="11"/>
        <v>#NUM!</v>
      </c>
      <c r="G139" s="270" t="e">
        <f>E$6-SUM(D$19:D139)</f>
        <v>#NUM!</v>
      </c>
      <c r="H139" s="271">
        <f t="shared" si="7"/>
        <v>3683</v>
      </c>
    </row>
    <row r="140" spans="1:8">
      <c r="A140" s="268">
        <f t="shared" si="8"/>
        <v>3711</v>
      </c>
      <c r="B140" s="25">
        <f t="shared" si="10"/>
        <v>122</v>
      </c>
      <c r="D140" s="269" t="e">
        <f t="shared" si="6"/>
        <v>#NUM!</v>
      </c>
      <c r="E140" s="269" t="e">
        <f t="shared" si="9"/>
        <v>#NUM!</v>
      </c>
      <c r="F140" s="269" t="e">
        <f t="shared" si="11"/>
        <v>#NUM!</v>
      </c>
      <c r="G140" s="270" t="e">
        <f>E$6-SUM(D$19:D140)</f>
        <v>#NUM!</v>
      </c>
      <c r="H140" s="271">
        <f t="shared" si="7"/>
        <v>3711</v>
      </c>
    </row>
    <row r="141" spans="1:8">
      <c r="A141" s="268">
        <f t="shared" si="8"/>
        <v>3742</v>
      </c>
      <c r="B141" s="25">
        <f t="shared" si="10"/>
        <v>123</v>
      </c>
      <c r="D141" s="269" t="e">
        <f t="shared" si="6"/>
        <v>#NUM!</v>
      </c>
      <c r="E141" s="269" t="e">
        <f t="shared" si="9"/>
        <v>#NUM!</v>
      </c>
      <c r="F141" s="269" t="e">
        <f t="shared" si="11"/>
        <v>#NUM!</v>
      </c>
      <c r="G141" s="270" t="e">
        <f>E$6-SUM(D$19:D141)</f>
        <v>#NUM!</v>
      </c>
      <c r="H141" s="271">
        <f t="shared" si="7"/>
        <v>3742</v>
      </c>
    </row>
    <row r="142" spans="1:8">
      <c r="A142" s="268">
        <f t="shared" si="8"/>
        <v>3772</v>
      </c>
      <c r="B142" s="25">
        <f t="shared" si="10"/>
        <v>124</v>
      </c>
      <c r="D142" s="269" t="e">
        <f t="shared" si="6"/>
        <v>#NUM!</v>
      </c>
      <c r="E142" s="269" t="e">
        <f t="shared" si="9"/>
        <v>#NUM!</v>
      </c>
      <c r="F142" s="269" t="e">
        <f t="shared" si="11"/>
        <v>#NUM!</v>
      </c>
      <c r="G142" s="270" t="e">
        <f>E$6-SUM(D$19:D142)</f>
        <v>#NUM!</v>
      </c>
      <c r="H142" s="271">
        <f t="shared" si="7"/>
        <v>3772</v>
      </c>
    </row>
    <row r="143" spans="1:8">
      <c r="A143" s="268">
        <f t="shared" si="8"/>
        <v>3803</v>
      </c>
      <c r="B143" s="25">
        <f t="shared" si="10"/>
        <v>125</v>
      </c>
      <c r="D143" s="269" t="e">
        <f t="shared" si="6"/>
        <v>#NUM!</v>
      </c>
      <c r="E143" s="269" t="e">
        <f t="shared" si="9"/>
        <v>#NUM!</v>
      </c>
      <c r="F143" s="269" t="e">
        <f t="shared" si="11"/>
        <v>#NUM!</v>
      </c>
      <c r="G143" s="270" t="e">
        <f>E$6-SUM(D$19:D143)</f>
        <v>#NUM!</v>
      </c>
      <c r="H143" s="271">
        <f t="shared" si="7"/>
        <v>3803</v>
      </c>
    </row>
    <row r="144" spans="1:8">
      <c r="A144" s="268">
        <f t="shared" si="8"/>
        <v>3833</v>
      </c>
      <c r="B144" s="25">
        <f t="shared" si="10"/>
        <v>126</v>
      </c>
      <c r="D144" s="269" t="e">
        <f t="shared" si="6"/>
        <v>#NUM!</v>
      </c>
      <c r="E144" s="269" t="e">
        <f t="shared" si="9"/>
        <v>#NUM!</v>
      </c>
      <c r="F144" s="269" t="e">
        <f t="shared" si="11"/>
        <v>#NUM!</v>
      </c>
      <c r="G144" s="270" t="e">
        <f>E$6-SUM(D$19:D144)</f>
        <v>#NUM!</v>
      </c>
      <c r="H144" s="271">
        <f t="shared" si="7"/>
        <v>3833</v>
      </c>
    </row>
    <row r="145" spans="1:8">
      <c r="A145" s="268">
        <f t="shared" si="8"/>
        <v>3864</v>
      </c>
      <c r="B145" s="25">
        <f t="shared" si="10"/>
        <v>127</v>
      </c>
      <c r="D145" s="269" t="e">
        <f t="shared" si="6"/>
        <v>#NUM!</v>
      </c>
      <c r="E145" s="269" t="e">
        <f t="shared" si="9"/>
        <v>#NUM!</v>
      </c>
      <c r="F145" s="269" t="e">
        <f t="shared" si="11"/>
        <v>#NUM!</v>
      </c>
      <c r="G145" s="270" t="e">
        <f>E$6-SUM(D$19:D145)</f>
        <v>#NUM!</v>
      </c>
      <c r="H145" s="271">
        <f t="shared" si="7"/>
        <v>3864</v>
      </c>
    </row>
    <row r="146" spans="1:8">
      <c r="A146" s="268">
        <f t="shared" si="8"/>
        <v>3895</v>
      </c>
      <c r="B146" s="25">
        <f t="shared" si="10"/>
        <v>128</v>
      </c>
      <c r="D146" s="269" t="e">
        <f t="shared" si="6"/>
        <v>#NUM!</v>
      </c>
      <c r="E146" s="269" t="e">
        <f t="shared" si="9"/>
        <v>#NUM!</v>
      </c>
      <c r="F146" s="269" t="e">
        <f t="shared" si="11"/>
        <v>#NUM!</v>
      </c>
      <c r="G146" s="270" t="e">
        <f>E$6-SUM(D$19:D146)</f>
        <v>#NUM!</v>
      </c>
      <c r="H146" s="271">
        <f t="shared" si="7"/>
        <v>3895</v>
      </c>
    </row>
    <row r="147" spans="1:8">
      <c r="A147" s="268">
        <f t="shared" si="8"/>
        <v>3925</v>
      </c>
      <c r="B147" s="25">
        <f t="shared" si="10"/>
        <v>129</v>
      </c>
      <c r="D147" s="269" t="e">
        <f t="shared" ref="D147:D210" si="12">-PPMT(F$8,B147,F$7,E$6)</f>
        <v>#NUM!</v>
      </c>
      <c r="E147" s="269" t="e">
        <f t="shared" si="9"/>
        <v>#NUM!</v>
      </c>
      <c r="F147" s="269" t="e">
        <f t="shared" si="11"/>
        <v>#NUM!</v>
      </c>
      <c r="G147" s="270" t="e">
        <f>E$6-SUM(D$19:D147)</f>
        <v>#NUM!</v>
      </c>
      <c r="H147" s="271">
        <f t="shared" ref="H147:H210" si="13">EDATE($E$9,B147)-1</f>
        <v>3925</v>
      </c>
    </row>
    <row r="148" spans="1:8">
      <c r="A148" s="268">
        <f t="shared" ref="A148:A211" si="14">H148</f>
        <v>3956</v>
      </c>
      <c r="B148" s="25">
        <f t="shared" si="10"/>
        <v>130</v>
      </c>
      <c r="D148" s="269" t="e">
        <f t="shared" si="12"/>
        <v>#NUM!</v>
      </c>
      <c r="E148" s="269" t="e">
        <f t="shared" ref="E148:E211" si="15">F148-D148</f>
        <v>#NUM!</v>
      </c>
      <c r="F148" s="269" t="e">
        <f t="shared" si="11"/>
        <v>#NUM!</v>
      </c>
      <c r="G148" s="270" t="e">
        <f>E$6-SUM(D$19:D148)</f>
        <v>#NUM!</v>
      </c>
      <c r="H148" s="271">
        <f t="shared" si="13"/>
        <v>3956</v>
      </c>
    </row>
    <row r="149" spans="1:8">
      <c r="A149" s="268">
        <f t="shared" si="14"/>
        <v>3986</v>
      </c>
      <c r="B149" s="25">
        <f t="shared" ref="B149:B212" si="16">B148+1</f>
        <v>131</v>
      </c>
      <c r="D149" s="269" t="e">
        <f t="shared" si="12"/>
        <v>#NUM!</v>
      </c>
      <c r="E149" s="269" t="e">
        <f t="shared" si="15"/>
        <v>#NUM!</v>
      </c>
      <c r="F149" s="269" t="e">
        <f t="shared" ref="F149:F212" si="17">IF(G148&gt;0,F148,0)</f>
        <v>#NUM!</v>
      </c>
      <c r="G149" s="270" t="e">
        <f>E$6-SUM(D$19:D149)</f>
        <v>#NUM!</v>
      </c>
      <c r="H149" s="271">
        <f t="shared" si="13"/>
        <v>3986</v>
      </c>
    </row>
    <row r="150" spans="1:8">
      <c r="A150" s="268">
        <f t="shared" si="14"/>
        <v>4017</v>
      </c>
      <c r="B150" s="25">
        <f t="shared" si="16"/>
        <v>132</v>
      </c>
      <c r="D150" s="269" t="e">
        <f t="shared" si="12"/>
        <v>#NUM!</v>
      </c>
      <c r="E150" s="269" t="e">
        <f t="shared" si="15"/>
        <v>#NUM!</v>
      </c>
      <c r="F150" s="269" t="e">
        <f t="shared" si="17"/>
        <v>#NUM!</v>
      </c>
      <c r="G150" s="270" t="e">
        <f>E$6-SUM(D$19:D150)</f>
        <v>#NUM!</v>
      </c>
      <c r="H150" s="271">
        <f t="shared" si="13"/>
        <v>4017</v>
      </c>
    </row>
    <row r="151" spans="1:8">
      <c r="A151" s="268">
        <f t="shared" si="14"/>
        <v>4048</v>
      </c>
      <c r="B151" s="25">
        <f t="shared" si="16"/>
        <v>133</v>
      </c>
      <c r="C151" s="272"/>
      <c r="D151" s="269" t="e">
        <f t="shared" si="12"/>
        <v>#NUM!</v>
      </c>
      <c r="E151" s="269" t="e">
        <f t="shared" si="15"/>
        <v>#NUM!</v>
      </c>
      <c r="F151" s="269" t="e">
        <f t="shared" si="17"/>
        <v>#NUM!</v>
      </c>
      <c r="G151" s="270" t="e">
        <f>E$6-SUM(D$19:D151)</f>
        <v>#NUM!</v>
      </c>
      <c r="H151" s="271">
        <f t="shared" si="13"/>
        <v>4048</v>
      </c>
    </row>
    <row r="152" spans="1:8">
      <c r="A152" s="268">
        <f t="shared" si="14"/>
        <v>4076</v>
      </c>
      <c r="B152" s="25">
        <f t="shared" si="16"/>
        <v>134</v>
      </c>
      <c r="D152" s="269" t="e">
        <f t="shared" si="12"/>
        <v>#NUM!</v>
      </c>
      <c r="E152" s="269" t="e">
        <f t="shared" si="15"/>
        <v>#NUM!</v>
      </c>
      <c r="F152" s="269" t="e">
        <f t="shared" si="17"/>
        <v>#NUM!</v>
      </c>
      <c r="G152" s="270" t="e">
        <f>E$6-SUM(D$19:D152)</f>
        <v>#NUM!</v>
      </c>
      <c r="H152" s="271">
        <f t="shared" si="13"/>
        <v>4076</v>
      </c>
    </row>
    <row r="153" spans="1:8">
      <c r="A153" s="268">
        <f t="shared" si="14"/>
        <v>4107</v>
      </c>
      <c r="B153" s="25">
        <f t="shared" si="16"/>
        <v>135</v>
      </c>
      <c r="D153" s="269" t="e">
        <f t="shared" si="12"/>
        <v>#NUM!</v>
      </c>
      <c r="E153" s="269" t="e">
        <f t="shared" si="15"/>
        <v>#NUM!</v>
      </c>
      <c r="F153" s="269" t="e">
        <f t="shared" si="17"/>
        <v>#NUM!</v>
      </c>
      <c r="G153" s="270" t="e">
        <f>E$6-SUM(D$19:D153)</f>
        <v>#NUM!</v>
      </c>
      <c r="H153" s="271">
        <f t="shared" si="13"/>
        <v>4107</v>
      </c>
    </row>
    <row r="154" spans="1:8">
      <c r="A154" s="268">
        <f t="shared" si="14"/>
        <v>4137</v>
      </c>
      <c r="B154" s="25">
        <f t="shared" si="16"/>
        <v>136</v>
      </c>
      <c r="D154" s="269" t="e">
        <f t="shared" si="12"/>
        <v>#NUM!</v>
      </c>
      <c r="E154" s="269" t="e">
        <f t="shared" si="15"/>
        <v>#NUM!</v>
      </c>
      <c r="F154" s="269" t="e">
        <f t="shared" si="17"/>
        <v>#NUM!</v>
      </c>
      <c r="G154" s="270" t="e">
        <f>E$6-SUM(D$19:D154)</f>
        <v>#NUM!</v>
      </c>
      <c r="H154" s="271">
        <f t="shared" si="13"/>
        <v>4137</v>
      </c>
    </row>
    <row r="155" spans="1:8">
      <c r="A155" s="268">
        <f t="shared" si="14"/>
        <v>4168</v>
      </c>
      <c r="B155" s="25">
        <f t="shared" si="16"/>
        <v>137</v>
      </c>
      <c r="D155" s="269" t="e">
        <f t="shared" si="12"/>
        <v>#NUM!</v>
      </c>
      <c r="E155" s="269" t="e">
        <f t="shared" si="15"/>
        <v>#NUM!</v>
      </c>
      <c r="F155" s="269" t="e">
        <f t="shared" si="17"/>
        <v>#NUM!</v>
      </c>
      <c r="G155" s="270" t="e">
        <f>E$6-SUM(D$19:D155)</f>
        <v>#NUM!</v>
      </c>
      <c r="H155" s="271">
        <f t="shared" si="13"/>
        <v>4168</v>
      </c>
    </row>
    <row r="156" spans="1:8">
      <c r="A156" s="268">
        <f t="shared" si="14"/>
        <v>4198</v>
      </c>
      <c r="B156" s="25">
        <f t="shared" si="16"/>
        <v>138</v>
      </c>
      <c r="D156" s="269" t="e">
        <f t="shared" si="12"/>
        <v>#NUM!</v>
      </c>
      <c r="E156" s="269" t="e">
        <f t="shared" si="15"/>
        <v>#NUM!</v>
      </c>
      <c r="F156" s="269" t="e">
        <f t="shared" si="17"/>
        <v>#NUM!</v>
      </c>
      <c r="G156" s="270" t="e">
        <f>E$6-SUM(D$19:D156)</f>
        <v>#NUM!</v>
      </c>
      <c r="H156" s="271">
        <f t="shared" si="13"/>
        <v>4198</v>
      </c>
    </row>
    <row r="157" spans="1:8">
      <c r="A157" s="268">
        <f t="shared" si="14"/>
        <v>4229</v>
      </c>
      <c r="B157" s="25">
        <f t="shared" si="16"/>
        <v>139</v>
      </c>
      <c r="D157" s="269" t="e">
        <f t="shared" si="12"/>
        <v>#NUM!</v>
      </c>
      <c r="E157" s="269" t="e">
        <f t="shared" si="15"/>
        <v>#NUM!</v>
      </c>
      <c r="F157" s="269" t="e">
        <f t="shared" si="17"/>
        <v>#NUM!</v>
      </c>
      <c r="G157" s="270" t="e">
        <f>E$6-SUM(D$19:D157)</f>
        <v>#NUM!</v>
      </c>
      <c r="H157" s="271">
        <f t="shared" si="13"/>
        <v>4229</v>
      </c>
    </row>
    <row r="158" spans="1:8">
      <c r="A158" s="268">
        <f t="shared" si="14"/>
        <v>4260</v>
      </c>
      <c r="B158" s="25">
        <f t="shared" si="16"/>
        <v>140</v>
      </c>
      <c r="D158" s="269" t="e">
        <f t="shared" si="12"/>
        <v>#NUM!</v>
      </c>
      <c r="E158" s="269" t="e">
        <f t="shared" si="15"/>
        <v>#NUM!</v>
      </c>
      <c r="F158" s="269" t="e">
        <f t="shared" si="17"/>
        <v>#NUM!</v>
      </c>
      <c r="G158" s="270" t="e">
        <f>E$6-SUM(D$19:D158)</f>
        <v>#NUM!</v>
      </c>
      <c r="H158" s="271">
        <f t="shared" si="13"/>
        <v>4260</v>
      </c>
    </row>
    <row r="159" spans="1:8">
      <c r="A159" s="268">
        <f t="shared" si="14"/>
        <v>4290</v>
      </c>
      <c r="B159" s="25">
        <f t="shared" si="16"/>
        <v>141</v>
      </c>
      <c r="D159" s="269" t="e">
        <f t="shared" si="12"/>
        <v>#NUM!</v>
      </c>
      <c r="E159" s="269" t="e">
        <f t="shared" si="15"/>
        <v>#NUM!</v>
      </c>
      <c r="F159" s="269" t="e">
        <f t="shared" si="17"/>
        <v>#NUM!</v>
      </c>
      <c r="G159" s="270" t="e">
        <f>E$6-SUM(D$19:D159)</f>
        <v>#NUM!</v>
      </c>
      <c r="H159" s="271">
        <f t="shared" si="13"/>
        <v>4290</v>
      </c>
    </row>
    <row r="160" spans="1:8">
      <c r="A160" s="268">
        <f t="shared" si="14"/>
        <v>4321</v>
      </c>
      <c r="B160" s="25">
        <f t="shared" si="16"/>
        <v>142</v>
      </c>
      <c r="D160" s="269" t="e">
        <f t="shared" si="12"/>
        <v>#NUM!</v>
      </c>
      <c r="E160" s="269" t="e">
        <f t="shared" si="15"/>
        <v>#NUM!</v>
      </c>
      <c r="F160" s="269" t="e">
        <f t="shared" si="17"/>
        <v>#NUM!</v>
      </c>
      <c r="G160" s="270" t="e">
        <f>E$6-SUM(D$19:D160)</f>
        <v>#NUM!</v>
      </c>
      <c r="H160" s="271">
        <f t="shared" si="13"/>
        <v>4321</v>
      </c>
    </row>
    <row r="161" spans="1:8">
      <c r="A161" s="268">
        <f t="shared" si="14"/>
        <v>4351</v>
      </c>
      <c r="B161" s="25">
        <f t="shared" si="16"/>
        <v>143</v>
      </c>
      <c r="D161" s="269" t="e">
        <f t="shared" si="12"/>
        <v>#NUM!</v>
      </c>
      <c r="E161" s="269" t="e">
        <f t="shared" si="15"/>
        <v>#NUM!</v>
      </c>
      <c r="F161" s="269" t="e">
        <f t="shared" si="17"/>
        <v>#NUM!</v>
      </c>
      <c r="G161" s="270" t="e">
        <f>E$6-SUM(D$19:D161)</f>
        <v>#NUM!</v>
      </c>
      <c r="H161" s="271">
        <f t="shared" si="13"/>
        <v>4351</v>
      </c>
    </row>
    <row r="162" spans="1:8">
      <c r="A162" s="268">
        <f t="shared" si="14"/>
        <v>4382</v>
      </c>
      <c r="B162" s="25">
        <f t="shared" si="16"/>
        <v>144</v>
      </c>
      <c r="D162" s="269" t="e">
        <f t="shared" si="12"/>
        <v>#NUM!</v>
      </c>
      <c r="E162" s="269" t="e">
        <f t="shared" si="15"/>
        <v>#NUM!</v>
      </c>
      <c r="F162" s="269" t="e">
        <f t="shared" si="17"/>
        <v>#NUM!</v>
      </c>
      <c r="G162" s="270" t="e">
        <f>E$6-SUM(D$19:D162)</f>
        <v>#NUM!</v>
      </c>
      <c r="H162" s="271">
        <f t="shared" si="13"/>
        <v>4382</v>
      </c>
    </row>
    <row r="163" spans="1:8">
      <c r="A163" s="268">
        <f t="shared" si="14"/>
        <v>4413</v>
      </c>
      <c r="B163" s="25">
        <f t="shared" si="16"/>
        <v>145</v>
      </c>
      <c r="C163" s="272"/>
      <c r="D163" s="269" t="e">
        <f t="shared" si="12"/>
        <v>#NUM!</v>
      </c>
      <c r="E163" s="269" t="e">
        <f t="shared" si="15"/>
        <v>#NUM!</v>
      </c>
      <c r="F163" s="269" t="e">
        <f t="shared" si="17"/>
        <v>#NUM!</v>
      </c>
      <c r="G163" s="270" t="e">
        <f>E$6-SUM(D$19:D163)</f>
        <v>#NUM!</v>
      </c>
      <c r="H163" s="271">
        <f t="shared" si="13"/>
        <v>4413</v>
      </c>
    </row>
    <row r="164" spans="1:8">
      <c r="A164" s="268">
        <f t="shared" si="14"/>
        <v>4442</v>
      </c>
      <c r="B164" s="25">
        <f t="shared" si="16"/>
        <v>146</v>
      </c>
      <c r="D164" s="269" t="e">
        <f t="shared" si="12"/>
        <v>#NUM!</v>
      </c>
      <c r="E164" s="269" t="e">
        <f t="shared" si="15"/>
        <v>#NUM!</v>
      </c>
      <c r="F164" s="269" t="e">
        <f t="shared" si="17"/>
        <v>#NUM!</v>
      </c>
      <c r="G164" s="270" t="e">
        <f>E$6-SUM(D$19:D164)</f>
        <v>#NUM!</v>
      </c>
      <c r="H164" s="271">
        <f t="shared" si="13"/>
        <v>4442</v>
      </c>
    </row>
    <row r="165" spans="1:8">
      <c r="A165" s="268">
        <f t="shared" si="14"/>
        <v>4473</v>
      </c>
      <c r="B165" s="25">
        <f t="shared" si="16"/>
        <v>147</v>
      </c>
      <c r="D165" s="269" t="e">
        <f t="shared" si="12"/>
        <v>#NUM!</v>
      </c>
      <c r="E165" s="269" t="e">
        <f t="shared" si="15"/>
        <v>#NUM!</v>
      </c>
      <c r="F165" s="269" t="e">
        <f t="shared" si="17"/>
        <v>#NUM!</v>
      </c>
      <c r="G165" s="270" t="e">
        <f>E$6-SUM(D$19:D165)</f>
        <v>#NUM!</v>
      </c>
      <c r="H165" s="271">
        <f t="shared" si="13"/>
        <v>4473</v>
      </c>
    </row>
    <row r="166" spans="1:8">
      <c r="A166" s="268">
        <f t="shared" si="14"/>
        <v>4503</v>
      </c>
      <c r="B166" s="25">
        <f t="shared" si="16"/>
        <v>148</v>
      </c>
      <c r="D166" s="269" t="e">
        <f t="shared" si="12"/>
        <v>#NUM!</v>
      </c>
      <c r="E166" s="269" t="e">
        <f t="shared" si="15"/>
        <v>#NUM!</v>
      </c>
      <c r="F166" s="269" t="e">
        <f t="shared" si="17"/>
        <v>#NUM!</v>
      </c>
      <c r="G166" s="270" t="e">
        <f>E$6-SUM(D$19:D166)</f>
        <v>#NUM!</v>
      </c>
      <c r="H166" s="271">
        <f t="shared" si="13"/>
        <v>4503</v>
      </c>
    </row>
    <row r="167" spans="1:8">
      <c r="A167" s="268">
        <f t="shared" si="14"/>
        <v>4534</v>
      </c>
      <c r="B167" s="25">
        <f t="shared" si="16"/>
        <v>149</v>
      </c>
      <c r="D167" s="269" t="e">
        <f t="shared" si="12"/>
        <v>#NUM!</v>
      </c>
      <c r="E167" s="269" t="e">
        <f t="shared" si="15"/>
        <v>#NUM!</v>
      </c>
      <c r="F167" s="269" t="e">
        <f t="shared" si="17"/>
        <v>#NUM!</v>
      </c>
      <c r="G167" s="270" t="e">
        <f>E$6-SUM(D$19:D167)</f>
        <v>#NUM!</v>
      </c>
      <c r="H167" s="271">
        <f t="shared" si="13"/>
        <v>4534</v>
      </c>
    </row>
    <row r="168" spans="1:8">
      <c r="A168" s="268">
        <f t="shared" si="14"/>
        <v>4564</v>
      </c>
      <c r="B168" s="25">
        <f t="shared" si="16"/>
        <v>150</v>
      </c>
      <c r="D168" s="269" t="e">
        <f t="shared" si="12"/>
        <v>#NUM!</v>
      </c>
      <c r="E168" s="269" t="e">
        <f t="shared" si="15"/>
        <v>#NUM!</v>
      </c>
      <c r="F168" s="269" t="e">
        <f t="shared" si="17"/>
        <v>#NUM!</v>
      </c>
      <c r="G168" s="270" t="e">
        <f>E$6-SUM(D$19:D168)</f>
        <v>#NUM!</v>
      </c>
      <c r="H168" s="271">
        <f t="shared" si="13"/>
        <v>4564</v>
      </c>
    </row>
    <row r="169" spans="1:8">
      <c r="A169" s="268">
        <f t="shared" si="14"/>
        <v>4595</v>
      </c>
      <c r="B169" s="25">
        <f t="shared" si="16"/>
        <v>151</v>
      </c>
      <c r="D169" s="269" t="e">
        <f t="shared" si="12"/>
        <v>#NUM!</v>
      </c>
      <c r="E169" s="269" t="e">
        <f t="shared" si="15"/>
        <v>#NUM!</v>
      </c>
      <c r="F169" s="269" t="e">
        <f t="shared" si="17"/>
        <v>#NUM!</v>
      </c>
      <c r="G169" s="270" t="e">
        <f>E$6-SUM(D$19:D169)</f>
        <v>#NUM!</v>
      </c>
      <c r="H169" s="271">
        <f t="shared" si="13"/>
        <v>4595</v>
      </c>
    </row>
    <row r="170" spans="1:8">
      <c r="A170" s="268">
        <f t="shared" si="14"/>
        <v>4626</v>
      </c>
      <c r="B170" s="25">
        <f t="shared" si="16"/>
        <v>152</v>
      </c>
      <c r="D170" s="269" t="e">
        <f t="shared" si="12"/>
        <v>#NUM!</v>
      </c>
      <c r="E170" s="269" t="e">
        <f t="shared" si="15"/>
        <v>#NUM!</v>
      </c>
      <c r="F170" s="269" t="e">
        <f t="shared" si="17"/>
        <v>#NUM!</v>
      </c>
      <c r="G170" s="270" t="e">
        <f>E$6-SUM(D$19:D170)</f>
        <v>#NUM!</v>
      </c>
      <c r="H170" s="271">
        <f t="shared" si="13"/>
        <v>4626</v>
      </c>
    </row>
    <row r="171" spans="1:8">
      <c r="A171" s="268">
        <f t="shared" si="14"/>
        <v>4656</v>
      </c>
      <c r="B171" s="25">
        <f t="shared" si="16"/>
        <v>153</v>
      </c>
      <c r="D171" s="269" t="e">
        <f t="shared" si="12"/>
        <v>#NUM!</v>
      </c>
      <c r="E171" s="269" t="e">
        <f t="shared" si="15"/>
        <v>#NUM!</v>
      </c>
      <c r="F171" s="269" t="e">
        <f t="shared" si="17"/>
        <v>#NUM!</v>
      </c>
      <c r="G171" s="270" t="e">
        <f>E$6-SUM(D$19:D171)</f>
        <v>#NUM!</v>
      </c>
      <c r="H171" s="271">
        <f t="shared" si="13"/>
        <v>4656</v>
      </c>
    </row>
    <row r="172" spans="1:8">
      <c r="A172" s="268">
        <f t="shared" si="14"/>
        <v>4687</v>
      </c>
      <c r="B172" s="25">
        <f t="shared" si="16"/>
        <v>154</v>
      </c>
      <c r="D172" s="269" t="e">
        <f t="shared" si="12"/>
        <v>#NUM!</v>
      </c>
      <c r="E172" s="269" t="e">
        <f t="shared" si="15"/>
        <v>#NUM!</v>
      </c>
      <c r="F172" s="269" t="e">
        <f t="shared" si="17"/>
        <v>#NUM!</v>
      </c>
      <c r="G172" s="270" t="e">
        <f>E$6-SUM(D$19:D172)</f>
        <v>#NUM!</v>
      </c>
      <c r="H172" s="271">
        <f t="shared" si="13"/>
        <v>4687</v>
      </c>
    </row>
    <row r="173" spans="1:8">
      <c r="A173" s="268">
        <f t="shared" si="14"/>
        <v>4717</v>
      </c>
      <c r="B173" s="25">
        <f t="shared" si="16"/>
        <v>155</v>
      </c>
      <c r="D173" s="269" t="e">
        <f t="shared" si="12"/>
        <v>#NUM!</v>
      </c>
      <c r="E173" s="269" t="e">
        <f t="shared" si="15"/>
        <v>#NUM!</v>
      </c>
      <c r="F173" s="269" t="e">
        <f t="shared" si="17"/>
        <v>#NUM!</v>
      </c>
      <c r="G173" s="270" t="e">
        <f>E$6-SUM(D$19:D173)</f>
        <v>#NUM!</v>
      </c>
      <c r="H173" s="271">
        <f t="shared" si="13"/>
        <v>4717</v>
      </c>
    </row>
    <row r="174" spans="1:8">
      <c r="A174" s="268">
        <f t="shared" si="14"/>
        <v>4748</v>
      </c>
      <c r="B174" s="25">
        <f t="shared" si="16"/>
        <v>156</v>
      </c>
      <c r="D174" s="269" t="e">
        <f t="shared" si="12"/>
        <v>#NUM!</v>
      </c>
      <c r="E174" s="269" t="e">
        <f t="shared" si="15"/>
        <v>#NUM!</v>
      </c>
      <c r="F174" s="269" t="e">
        <f t="shared" si="17"/>
        <v>#NUM!</v>
      </c>
      <c r="G174" s="270" t="e">
        <f>E$6-SUM(D$19:D174)</f>
        <v>#NUM!</v>
      </c>
      <c r="H174" s="271">
        <f t="shared" si="13"/>
        <v>4748</v>
      </c>
    </row>
    <row r="175" spans="1:8">
      <c r="A175" s="268">
        <f t="shared" si="14"/>
        <v>4779</v>
      </c>
      <c r="B175" s="25">
        <f t="shared" si="16"/>
        <v>157</v>
      </c>
      <c r="C175" s="272"/>
      <c r="D175" s="269" t="e">
        <f t="shared" si="12"/>
        <v>#NUM!</v>
      </c>
      <c r="E175" s="269" t="e">
        <f t="shared" si="15"/>
        <v>#NUM!</v>
      </c>
      <c r="F175" s="269" t="e">
        <f t="shared" si="17"/>
        <v>#NUM!</v>
      </c>
      <c r="G175" s="270" t="e">
        <f>E$6-SUM(D$19:D175)</f>
        <v>#NUM!</v>
      </c>
      <c r="H175" s="271">
        <f t="shared" si="13"/>
        <v>4779</v>
      </c>
    </row>
    <row r="176" spans="1:8">
      <c r="A176" s="268">
        <f t="shared" si="14"/>
        <v>4807</v>
      </c>
      <c r="B176" s="25">
        <f t="shared" si="16"/>
        <v>158</v>
      </c>
      <c r="D176" s="269" t="e">
        <f t="shared" si="12"/>
        <v>#NUM!</v>
      </c>
      <c r="E176" s="269" t="e">
        <f t="shared" si="15"/>
        <v>#NUM!</v>
      </c>
      <c r="F176" s="269" t="e">
        <f t="shared" si="17"/>
        <v>#NUM!</v>
      </c>
      <c r="G176" s="270" t="e">
        <f>E$6-SUM(D$19:D176)</f>
        <v>#NUM!</v>
      </c>
      <c r="H176" s="271">
        <f t="shared" si="13"/>
        <v>4807</v>
      </c>
    </row>
    <row r="177" spans="1:8">
      <c r="A177" s="268">
        <f t="shared" si="14"/>
        <v>4838</v>
      </c>
      <c r="B177" s="25">
        <f t="shared" si="16"/>
        <v>159</v>
      </c>
      <c r="D177" s="269" t="e">
        <f t="shared" si="12"/>
        <v>#NUM!</v>
      </c>
      <c r="E177" s="269" t="e">
        <f t="shared" si="15"/>
        <v>#NUM!</v>
      </c>
      <c r="F177" s="269" t="e">
        <f t="shared" si="17"/>
        <v>#NUM!</v>
      </c>
      <c r="G177" s="270" t="e">
        <f>E$6-SUM(D$19:D177)</f>
        <v>#NUM!</v>
      </c>
      <c r="H177" s="271">
        <f t="shared" si="13"/>
        <v>4838</v>
      </c>
    </row>
    <row r="178" spans="1:8">
      <c r="A178" s="268">
        <f t="shared" si="14"/>
        <v>4868</v>
      </c>
      <c r="B178" s="25">
        <f t="shared" si="16"/>
        <v>160</v>
      </c>
      <c r="D178" s="269" t="e">
        <f t="shared" si="12"/>
        <v>#NUM!</v>
      </c>
      <c r="E178" s="269" t="e">
        <f t="shared" si="15"/>
        <v>#NUM!</v>
      </c>
      <c r="F178" s="269" t="e">
        <f t="shared" si="17"/>
        <v>#NUM!</v>
      </c>
      <c r="G178" s="270" t="e">
        <f>E$6-SUM(D$19:D178)</f>
        <v>#NUM!</v>
      </c>
      <c r="H178" s="271">
        <f t="shared" si="13"/>
        <v>4868</v>
      </c>
    </row>
    <row r="179" spans="1:8">
      <c r="A179" s="268">
        <f t="shared" si="14"/>
        <v>4899</v>
      </c>
      <c r="B179" s="25">
        <f t="shared" si="16"/>
        <v>161</v>
      </c>
      <c r="D179" s="269" t="e">
        <f t="shared" si="12"/>
        <v>#NUM!</v>
      </c>
      <c r="E179" s="269" t="e">
        <f t="shared" si="15"/>
        <v>#NUM!</v>
      </c>
      <c r="F179" s="269" t="e">
        <f t="shared" si="17"/>
        <v>#NUM!</v>
      </c>
      <c r="G179" s="270" t="e">
        <f>E$6-SUM(D$19:D179)</f>
        <v>#NUM!</v>
      </c>
      <c r="H179" s="271">
        <f t="shared" si="13"/>
        <v>4899</v>
      </c>
    </row>
    <row r="180" spans="1:8">
      <c r="A180" s="268">
        <f t="shared" si="14"/>
        <v>4929</v>
      </c>
      <c r="B180" s="25">
        <f t="shared" si="16"/>
        <v>162</v>
      </c>
      <c r="D180" s="269" t="e">
        <f t="shared" si="12"/>
        <v>#NUM!</v>
      </c>
      <c r="E180" s="269" t="e">
        <f t="shared" si="15"/>
        <v>#NUM!</v>
      </c>
      <c r="F180" s="269" t="e">
        <f t="shared" si="17"/>
        <v>#NUM!</v>
      </c>
      <c r="G180" s="270" t="e">
        <f>E$6-SUM(D$19:D180)</f>
        <v>#NUM!</v>
      </c>
      <c r="H180" s="271">
        <f t="shared" si="13"/>
        <v>4929</v>
      </c>
    </row>
    <row r="181" spans="1:8">
      <c r="A181" s="268">
        <f t="shared" si="14"/>
        <v>4960</v>
      </c>
      <c r="B181" s="25">
        <f t="shared" si="16"/>
        <v>163</v>
      </c>
      <c r="D181" s="269" t="e">
        <f t="shared" si="12"/>
        <v>#NUM!</v>
      </c>
      <c r="E181" s="269" t="e">
        <f t="shared" si="15"/>
        <v>#NUM!</v>
      </c>
      <c r="F181" s="269" t="e">
        <f t="shared" si="17"/>
        <v>#NUM!</v>
      </c>
      <c r="G181" s="270" t="e">
        <f>E$6-SUM(D$19:D181)</f>
        <v>#NUM!</v>
      </c>
      <c r="H181" s="271">
        <f t="shared" si="13"/>
        <v>4960</v>
      </c>
    </row>
    <row r="182" spans="1:8">
      <c r="A182" s="268">
        <f t="shared" si="14"/>
        <v>4991</v>
      </c>
      <c r="B182" s="25">
        <f t="shared" si="16"/>
        <v>164</v>
      </c>
      <c r="D182" s="269" t="e">
        <f t="shared" si="12"/>
        <v>#NUM!</v>
      </c>
      <c r="E182" s="269" t="e">
        <f t="shared" si="15"/>
        <v>#NUM!</v>
      </c>
      <c r="F182" s="269" t="e">
        <f t="shared" si="17"/>
        <v>#NUM!</v>
      </c>
      <c r="G182" s="270" t="e">
        <f>E$6-SUM(D$19:D182)</f>
        <v>#NUM!</v>
      </c>
      <c r="H182" s="271">
        <f t="shared" si="13"/>
        <v>4991</v>
      </c>
    </row>
    <row r="183" spans="1:8">
      <c r="A183" s="268">
        <f t="shared" si="14"/>
        <v>5021</v>
      </c>
      <c r="B183" s="25">
        <f t="shared" si="16"/>
        <v>165</v>
      </c>
      <c r="D183" s="269" t="e">
        <f t="shared" si="12"/>
        <v>#NUM!</v>
      </c>
      <c r="E183" s="269" t="e">
        <f t="shared" si="15"/>
        <v>#NUM!</v>
      </c>
      <c r="F183" s="269" t="e">
        <f t="shared" si="17"/>
        <v>#NUM!</v>
      </c>
      <c r="G183" s="270" t="e">
        <f>E$6-SUM(D$19:D183)</f>
        <v>#NUM!</v>
      </c>
      <c r="H183" s="271">
        <f t="shared" si="13"/>
        <v>5021</v>
      </c>
    </row>
    <row r="184" spans="1:8">
      <c r="A184" s="268">
        <f t="shared" si="14"/>
        <v>5052</v>
      </c>
      <c r="B184" s="25">
        <f t="shared" si="16"/>
        <v>166</v>
      </c>
      <c r="D184" s="269" t="e">
        <f t="shared" si="12"/>
        <v>#NUM!</v>
      </c>
      <c r="E184" s="269" t="e">
        <f t="shared" si="15"/>
        <v>#NUM!</v>
      </c>
      <c r="F184" s="269" t="e">
        <f t="shared" si="17"/>
        <v>#NUM!</v>
      </c>
      <c r="G184" s="270" t="e">
        <f>E$6-SUM(D$19:D184)</f>
        <v>#NUM!</v>
      </c>
      <c r="H184" s="271">
        <f t="shared" si="13"/>
        <v>5052</v>
      </c>
    </row>
    <row r="185" spans="1:8">
      <c r="A185" s="268">
        <f t="shared" si="14"/>
        <v>5082</v>
      </c>
      <c r="B185" s="25">
        <f t="shared" si="16"/>
        <v>167</v>
      </c>
      <c r="D185" s="269" t="e">
        <f t="shared" si="12"/>
        <v>#NUM!</v>
      </c>
      <c r="E185" s="269" t="e">
        <f t="shared" si="15"/>
        <v>#NUM!</v>
      </c>
      <c r="F185" s="269" t="e">
        <f t="shared" si="17"/>
        <v>#NUM!</v>
      </c>
      <c r="G185" s="270" t="e">
        <f>E$6-SUM(D$19:D185)</f>
        <v>#NUM!</v>
      </c>
      <c r="H185" s="271">
        <f t="shared" si="13"/>
        <v>5082</v>
      </c>
    </row>
    <row r="186" spans="1:8">
      <c r="A186" s="268">
        <f t="shared" si="14"/>
        <v>5113</v>
      </c>
      <c r="B186" s="25">
        <f t="shared" si="16"/>
        <v>168</v>
      </c>
      <c r="D186" s="269" t="e">
        <f t="shared" si="12"/>
        <v>#NUM!</v>
      </c>
      <c r="E186" s="269" t="e">
        <f t="shared" si="15"/>
        <v>#NUM!</v>
      </c>
      <c r="F186" s="269" t="e">
        <f t="shared" si="17"/>
        <v>#NUM!</v>
      </c>
      <c r="G186" s="270" t="e">
        <f>E$6-SUM(D$19:D186)</f>
        <v>#NUM!</v>
      </c>
      <c r="H186" s="271">
        <f t="shared" si="13"/>
        <v>5113</v>
      </c>
    </row>
    <row r="187" spans="1:8">
      <c r="A187" s="268">
        <f t="shared" si="14"/>
        <v>5144</v>
      </c>
      <c r="B187" s="25">
        <f t="shared" si="16"/>
        <v>169</v>
      </c>
      <c r="C187" s="272"/>
      <c r="D187" s="269" t="e">
        <f t="shared" si="12"/>
        <v>#NUM!</v>
      </c>
      <c r="E187" s="269" t="e">
        <f t="shared" si="15"/>
        <v>#NUM!</v>
      </c>
      <c r="F187" s="269" t="e">
        <f t="shared" si="17"/>
        <v>#NUM!</v>
      </c>
      <c r="G187" s="270" t="e">
        <f>E$6-SUM(D$19:D187)</f>
        <v>#NUM!</v>
      </c>
      <c r="H187" s="271">
        <f t="shared" si="13"/>
        <v>5144</v>
      </c>
    </row>
    <row r="188" spans="1:8">
      <c r="A188" s="268">
        <f t="shared" si="14"/>
        <v>5172</v>
      </c>
      <c r="B188" s="25">
        <f t="shared" si="16"/>
        <v>170</v>
      </c>
      <c r="D188" s="269" t="e">
        <f t="shared" si="12"/>
        <v>#NUM!</v>
      </c>
      <c r="E188" s="269" t="e">
        <f t="shared" si="15"/>
        <v>#NUM!</v>
      </c>
      <c r="F188" s="269" t="e">
        <f t="shared" si="17"/>
        <v>#NUM!</v>
      </c>
      <c r="G188" s="270" t="e">
        <f>E$6-SUM(D$19:D188)</f>
        <v>#NUM!</v>
      </c>
      <c r="H188" s="271">
        <f t="shared" si="13"/>
        <v>5172</v>
      </c>
    </row>
    <row r="189" spans="1:8">
      <c r="A189" s="268">
        <f t="shared" si="14"/>
        <v>5203</v>
      </c>
      <c r="B189" s="25">
        <f t="shared" si="16"/>
        <v>171</v>
      </c>
      <c r="D189" s="269" t="e">
        <f t="shared" si="12"/>
        <v>#NUM!</v>
      </c>
      <c r="E189" s="269" t="e">
        <f t="shared" si="15"/>
        <v>#NUM!</v>
      </c>
      <c r="F189" s="269" t="e">
        <f t="shared" si="17"/>
        <v>#NUM!</v>
      </c>
      <c r="G189" s="270" t="e">
        <f>E$6-SUM(D$19:D189)</f>
        <v>#NUM!</v>
      </c>
      <c r="H189" s="271">
        <f t="shared" si="13"/>
        <v>5203</v>
      </c>
    </row>
    <row r="190" spans="1:8">
      <c r="A190" s="268">
        <f t="shared" si="14"/>
        <v>5233</v>
      </c>
      <c r="B190" s="25">
        <f t="shared" si="16"/>
        <v>172</v>
      </c>
      <c r="D190" s="269" t="e">
        <f t="shared" si="12"/>
        <v>#NUM!</v>
      </c>
      <c r="E190" s="269" t="e">
        <f t="shared" si="15"/>
        <v>#NUM!</v>
      </c>
      <c r="F190" s="269" t="e">
        <f t="shared" si="17"/>
        <v>#NUM!</v>
      </c>
      <c r="G190" s="270" t="e">
        <f>E$6-SUM(D$19:D190)</f>
        <v>#NUM!</v>
      </c>
      <c r="H190" s="271">
        <f t="shared" si="13"/>
        <v>5233</v>
      </c>
    </row>
    <row r="191" spans="1:8">
      <c r="A191" s="268">
        <f t="shared" si="14"/>
        <v>5264</v>
      </c>
      <c r="B191" s="25">
        <f t="shared" si="16"/>
        <v>173</v>
      </c>
      <c r="D191" s="269" t="e">
        <f t="shared" si="12"/>
        <v>#NUM!</v>
      </c>
      <c r="E191" s="269" t="e">
        <f t="shared" si="15"/>
        <v>#NUM!</v>
      </c>
      <c r="F191" s="269" t="e">
        <f t="shared" si="17"/>
        <v>#NUM!</v>
      </c>
      <c r="G191" s="270" t="e">
        <f>E$6-SUM(D$19:D191)</f>
        <v>#NUM!</v>
      </c>
      <c r="H191" s="271">
        <f t="shared" si="13"/>
        <v>5264</v>
      </c>
    </row>
    <row r="192" spans="1:8">
      <c r="A192" s="268">
        <f t="shared" si="14"/>
        <v>5294</v>
      </c>
      <c r="B192" s="25">
        <f t="shared" si="16"/>
        <v>174</v>
      </c>
      <c r="D192" s="269" t="e">
        <f t="shared" si="12"/>
        <v>#NUM!</v>
      </c>
      <c r="E192" s="269" t="e">
        <f t="shared" si="15"/>
        <v>#NUM!</v>
      </c>
      <c r="F192" s="269" t="e">
        <f t="shared" si="17"/>
        <v>#NUM!</v>
      </c>
      <c r="G192" s="270" t="e">
        <f>E$6-SUM(D$19:D192)</f>
        <v>#NUM!</v>
      </c>
      <c r="H192" s="271">
        <f t="shared" si="13"/>
        <v>5294</v>
      </c>
    </row>
    <row r="193" spans="1:8">
      <c r="A193" s="268">
        <f t="shared" si="14"/>
        <v>5325</v>
      </c>
      <c r="B193" s="25">
        <f t="shared" si="16"/>
        <v>175</v>
      </c>
      <c r="D193" s="269" t="e">
        <f t="shared" si="12"/>
        <v>#NUM!</v>
      </c>
      <c r="E193" s="269" t="e">
        <f t="shared" si="15"/>
        <v>#NUM!</v>
      </c>
      <c r="F193" s="269" t="e">
        <f t="shared" si="17"/>
        <v>#NUM!</v>
      </c>
      <c r="G193" s="270" t="e">
        <f>E$6-SUM(D$19:D193)</f>
        <v>#NUM!</v>
      </c>
      <c r="H193" s="271">
        <f t="shared" si="13"/>
        <v>5325</v>
      </c>
    </row>
    <row r="194" spans="1:8">
      <c r="A194" s="268">
        <f t="shared" si="14"/>
        <v>5356</v>
      </c>
      <c r="B194" s="25">
        <f t="shared" si="16"/>
        <v>176</v>
      </c>
      <c r="D194" s="269" t="e">
        <f t="shared" si="12"/>
        <v>#NUM!</v>
      </c>
      <c r="E194" s="269" t="e">
        <f t="shared" si="15"/>
        <v>#NUM!</v>
      </c>
      <c r="F194" s="269" t="e">
        <f t="shared" si="17"/>
        <v>#NUM!</v>
      </c>
      <c r="G194" s="270" t="e">
        <f>E$6-SUM(D$19:D194)</f>
        <v>#NUM!</v>
      </c>
      <c r="H194" s="271">
        <f t="shared" si="13"/>
        <v>5356</v>
      </c>
    </row>
    <row r="195" spans="1:8">
      <c r="A195" s="268">
        <f t="shared" si="14"/>
        <v>5386</v>
      </c>
      <c r="B195" s="25">
        <f t="shared" si="16"/>
        <v>177</v>
      </c>
      <c r="D195" s="269" t="e">
        <f t="shared" si="12"/>
        <v>#NUM!</v>
      </c>
      <c r="E195" s="269" t="e">
        <f t="shared" si="15"/>
        <v>#NUM!</v>
      </c>
      <c r="F195" s="269" t="e">
        <f t="shared" si="17"/>
        <v>#NUM!</v>
      </c>
      <c r="G195" s="270" t="e">
        <f>E$6-SUM(D$19:D195)</f>
        <v>#NUM!</v>
      </c>
      <c r="H195" s="271">
        <f t="shared" si="13"/>
        <v>5386</v>
      </c>
    </row>
    <row r="196" spans="1:8">
      <c r="A196" s="268">
        <f t="shared" si="14"/>
        <v>5417</v>
      </c>
      <c r="B196" s="25">
        <f t="shared" si="16"/>
        <v>178</v>
      </c>
      <c r="D196" s="269" t="e">
        <f t="shared" si="12"/>
        <v>#NUM!</v>
      </c>
      <c r="E196" s="269" t="e">
        <f t="shared" si="15"/>
        <v>#NUM!</v>
      </c>
      <c r="F196" s="269" t="e">
        <f t="shared" si="17"/>
        <v>#NUM!</v>
      </c>
      <c r="G196" s="270" t="e">
        <f>E$6-SUM(D$19:D196)</f>
        <v>#NUM!</v>
      </c>
      <c r="H196" s="271">
        <f t="shared" si="13"/>
        <v>5417</v>
      </c>
    </row>
    <row r="197" spans="1:8">
      <c r="A197" s="268">
        <f t="shared" si="14"/>
        <v>5447</v>
      </c>
      <c r="B197" s="25">
        <f t="shared" si="16"/>
        <v>179</v>
      </c>
      <c r="D197" s="269" t="e">
        <f t="shared" si="12"/>
        <v>#NUM!</v>
      </c>
      <c r="E197" s="269" t="e">
        <f t="shared" si="15"/>
        <v>#NUM!</v>
      </c>
      <c r="F197" s="269" t="e">
        <f t="shared" si="17"/>
        <v>#NUM!</v>
      </c>
      <c r="G197" s="270" t="e">
        <f>E$6-SUM(D$19:D197)</f>
        <v>#NUM!</v>
      </c>
      <c r="H197" s="271">
        <f t="shared" si="13"/>
        <v>5447</v>
      </c>
    </row>
    <row r="198" spans="1:8">
      <c r="A198" s="268">
        <f t="shared" si="14"/>
        <v>5478</v>
      </c>
      <c r="B198" s="25">
        <f t="shared" si="16"/>
        <v>180</v>
      </c>
      <c r="D198" s="269" t="e">
        <f t="shared" si="12"/>
        <v>#NUM!</v>
      </c>
      <c r="E198" s="269" t="e">
        <f t="shared" si="15"/>
        <v>#NUM!</v>
      </c>
      <c r="F198" s="269" t="e">
        <f t="shared" si="17"/>
        <v>#NUM!</v>
      </c>
      <c r="G198" s="270" t="e">
        <f>E$6-SUM(D$19:D198)</f>
        <v>#NUM!</v>
      </c>
      <c r="H198" s="271">
        <f t="shared" si="13"/>
        <v>5478</v>
      </c>
    </row>
    <row r="199" spans="1:8">
      <c r="A199" s="268">
        <f t="shared" si="14"/>
        <v>5509</v>
      </c>
      <c r="B199" s="25">
        <f t="shared" si="16"/>
        <v>181</v>
      </c>
      <c r="C199" s="272"/>
      <c r="D199" s="269" t="e">
        <f t="shared" si="12"/>
        <v>#NUM!</v>
      </c>
      <c r="E199" s="269" t="e">
        <f t="shared" si="15"/>
        <v>#NUM!</v>
      </c>
      <c r="F199" s="269" t="e">
        <f t="shared" si="17"/>
        <v>#NUM!</v>
      </c>
      <c r="G199" s="270" t="e">
        <f>E$6-SUM(D$19:D199)</f>
        <v>#NUM!</v>
      </c>
      <c r="H199" s="271">
        <f t="shared" si="13"/>
        <v>5509</v>
      </c>
    </row>
    <row r="200" spans="1:8">
      <c r="A200" s="268">
        <f t="shared" si="14"/>
        <v>5537</v>
      </c>
      <c r="B200" s="25">
        <f t="shared" si="16"/>
        <v>182</v>
      </c>
      <c r="D200" s="269" t="e">
        <f t="shared" si="12"/>
        <v>#NUM!</v>
      </c>
      <c r="E200" s="269" t="e">
        <f t="shared" si="15"/>
        <v>#NUM!</v>
      </c>
      <c r="F200" s="269" t="e">
        <f t="shared" si="17"/>
        <v>#NUM!</v>
      </c>
      <c r="G200" s="270" t="e">
        <f>E$6-SUM(D$19:D200)</f>
        <v>#NUM!</v>
      </c>
      <c r="H200" s="271">
        <f t="shared" si="13"/>
        <v>5537</v>
      </c>
    </row>
    <row r="201" spans="1:8">
      <c r="A201" s="268">
        <f t="shared" si="14"/>
        <v>5568</v>
      </c>
      <c r="B201" s="25">
        <f t="shared" si="16"/>
        <v>183</v>
      </c>
      <c r="D201" s="269" t="e">
        <f t="shared" si="12"/>
        <v>#NUM!</v>
      </c>
      <c r="E201" s="269" t="e">
        <f t="shared" si="15"/>
        <v>#NUM!</v>
      </c>
      <c r="F201" s="269" t="e">
        <f t="shared" si="17"/>
        <v>#NUM!</v>
      </c>
      <c r="G201" s="270" t="e">
        <f>E$6-SUM(D$19:D201)</f>
        <v>#NUM!</v>
      </c>
      <c r="H201" s="271">
        <f t="shared" si="13"/>
        <v>5568</v>
      </c>
    </row>
    <row r="202" spans="1:8">
      <c r="A202" s="268">
        <f t="shared" si="14"/>
        <v>5598</v>
      </c>
      <c r="B202" s="25">
        <f t="shared" si="16"/>
        <v>184</v>
      </c>
      <c r="D202" s="269" t="e">
        <f t="shared" si="12"/>
        <v>#NUM!</v>
      </c>
      <c r="E202" s="269" t="e">
        <f t="shared" si="15"/>
        <v>#NUM!</v>
      </c>
      <c r="F202" s="269" t="e">
        <f t="shared" si="17"/>
        <v>#NUM!</v>
      </c>
      <c r="G202" s="270" t="e">
        <f>E$6-SUM(D$19:D202)</f>
        <v>#NUM!</v>
      </c>
      <c r="H202" s="271">
        <f t="shared" si="13"/>
        <v>5598</v>
      </c>
    </row>
    <row r="203" spans="1:8">
      <c r="A203" s="268">
        <f t="shared" si="14"/>
        <v>5629</v>
      </c>
      <c r="B203" s="25">
        <f t="shared" si="16"/>
        <v>185</v>
      </c>
      <c r="D203" s="269" t="e">
        <f t="shared" si="12"/>
        <v>#NUM!</v>
      </c>
      <c r="E203" s="269" t="e">
        <f t="shared" si="15"/>
        <v>#NUM!</v>
      </c>
      <c r="F203" s="269" t="e">
        <f t="shared" si="17"/>
        <v>#NUM!</v>
      </c>
      <c r="G203" s="270" t="e">
        <f>E$6-SUM(D$19:D203)</f>
        <v>#NUM!</v>
      </c>
      <c r="H203" s="271">
        <f t="shared" si="13"/>
        <v>5629</v>
      </c>
    </row>
    <row r="204" spans="1:8">
      <c r="A204" s="268">
        <f t="shared" si="14"/>
        <v>5659</v>
      </c>
      <c r="B204" s="25">
        <f t="shared" si="16"/>
        <v>186</v>
      </c>
      <c r="D204" s="269" t="e">
        <f t="shared" si="12"/>
        <v>#NUM!</v>
      </c>
      <c r="E204" s="269" t="e">
        <f t="shared" si="15"/>
        <v>#NUM!</v>
      </c>
      <c r="F204" s="269" t="e">
        <f t="shared" si="17"/>
        <v>#NUM!</v>
      </c>
      <c r="G204" s="270" t="e">
        <f>E$6-SUM(D$19:D204)</f>
        <v>#NUM!</v>
      </c>
      <c r="H204" s="271">
        <f t="shared" si="13"/>
        <v>5659</v>
      </c>
    </row>
    <row r="205" spans="1:8">
      <c r="A205" s="268">
        <f t="shared" si="14"/>
        <v>5690</v>
      </c>
      <c r="B205" s="25">
        <f t="shared" si="16"/>
        <v>187</v>
      </c>
      <c r="D205" s="269" t="e">
        <f t="shared" si="12"/>
        <v>#NUM!</v>
      </c>
      <c r="E205" s="269" t="e">
        <f t="shared" si="15"/>
        <v>#NUM!</v>
      </c>
      <c r="F205" s="269" t="e">
        <f t="shared" si="17"/>
        <v>#NUM!</v>
      </c>
      <c r="G205" s="270" t="e">
        <f>E$6-SUM(D$19:D205)</f>
        <v>#NUM!</v>
      </c>
      <c r="H205" s="271">
        <f t="shared" si="13"/>
        <v>5690</v>
      </c>
    </row>
    <row r="206" spans="1:8">
      <c r="A206" s="268">
        <f t="shared" si="14"/>
        <v>5721</v>
      </c>
      <c r="B206" s="25">
        <f t="shared" si="16"/>
        <v>188</v>
      </c>
      <c r="D206" s="269" t="e">
        <f t="shared" si="12"/>
        <v>#NUM!</v>
      </c>
      <c r="E206" s="269" t="e">
        <f t="shared" si="15"/>
        <v>#NUM!</v>
      </c>
      <c r="F206" s="269" t="e">
        <f t="shared" si="17"/>
        <v>#NUM!</v>
      </c>
      <c r="G206" s="270" t="e">
        <f>E$6-SUM(D$19:D206)</f>
        <v>#NUM!</v>
      </c>
      <c r="H206" s="271">
        <f t="shared" si="13"/>
        <v>5721</v>
      </c>
    </row>
    <row r="207" spans="1:8">
      <c r="A207" s="268">
        <f t="shared" si="14"/>
        <v>5751</v>
      </c>
      <c r="B207" s="25">
        <f t="shared" si="16"/>
        <v>189</v>
      </c>
      <c r="D207" s="269" t="e">
        <f t="shared" si="12"/>
        <v>#NUM!</v>
      </c>
      <c r="E207" s="269" t="e">
        <f t="shared" si="15"/>
        <v>#NUM!</v>
      </c>
      <c r="F207" s="269" t="e">
        <f t="shared" si="17"/>
        <v>#NUM!</v>
      </c>
      <c r="G207" s="270" t="e">
        <f>E$6-SUM(D$19:D207)</f>
        <v>#NUM!</v>
      </c>
      <c r="H207" s="271">
        <f t="shared" si="13"/>
        <v>5751</v>
      </c>
    </row>
    <row r="208" spans="1:8">
      <c r="A208" s="268">
        <f t="shared" si="14"/>
        <v>5782</v>
      </c>
      <c r="B208" s="25">
        <f t="shared" si="16"/>
        <v>190</v>
      </c>
      <c r="D208" s="269" t="e">
        <f t="shared" si="12"/>
        <v>#NUM!</v>
      </c>
      <c r="E208" s="269" t="e">
        <f t="shared" si="15"/>
        <v>#NUM!</v>
      </c>
      <c r="F208" s="269" t="e">
        <f t="shared" si="17"/>
        <v>#NUM!</v>
      </c>
      <c r="G208" s="270" t="e">
        <f>E$6-SUM(D$19:D208)</f>
        <v>#NUM!</v>
      </c>
      <c r="H208" s="271">
        <f t="shared" si="13"/>
        <v>5782</v>
      </c>
    </row>
    <row r="209" spans="1:8">
      <c r="A209" s="268">
        <f t="shared" si="14"/>
        <v>5812</v>
      </c>
      <c r="B209" s="25">
        <f t="shared" si="16"/>
        <v>191</v>
      </c>
      <c r="D209" s="269" t="e">
        <f t="shared" si="12"/>
        <v>#NUM!</v>
      </c>
      <c r="E209" s="269" t="e">
        <f t="shared" si="15"/>
        <v>#NUM!</v>
      </c>
      <c r="F209" s="269" t="e">
        <f t="shared" si="17"/>
        <v>#NUM!</v>
      </c>
      <c r="G209" s="270" t="e">
        <f>E$6-SUM(D$19:D209)</f>
        <v>#NUM!</v>
      </c>
      <c r="H209" s="271">
        <f t="shared" si="13"/>
        <v>5812</v>
      </c>
    </row>
    <row r="210" spans="1:8">
      <c r="A210" s="268">
        <f t="shared" si="14"/>
        <v>5843</v>
      </c>
      <c r="B210" s="25">
        <f t="shared" si="16"/>
        <v>192</v>
      </c>
      <c r="D210" s="269" t="e">
        <f t="shared" si="12"/>
        <v>#NUM!</v>
      </c>
      <c r="E210" s="269" t="e">
        <f t="shared" si="15"/>
        <v>#NUM!</v>
      </c>
      <c r="F210" s="269" t="e">
        <f t="shared" si="17"/>
        <v>#NUM!</v>
      </c>
      <c r="G210" s="270" t="e">
        <f>E$6-SUM(D$19:D210)</f>
        <v>#NUM!</v>
      </c>
      <c r="H210" s="271">
        <f t="shared" si="13"/>
        <v>5843</v>
      </c>
    </row>
    <row r="211" spans="1:8">
      <c r="A211" s="268">
        <f t="shared" si="14"/>
        <v>5874</v>
      </c>
      <c r="B211" s="25">
        <f t="shared" si="16"/>
        <v>193</v>
      </c>
      <c r="C211" s="272"/>
      <c r="D211" s="269" t="e">
        <f t="shared" ref="D211:D274" si="18">-PPMT(F$8,B211,F$7,E$6)</f>
        <v>#NUM!</v>
      </c>
      <c r="E211" s="269" t="e">
        <f t="shared" si="15"/>
        <v>#NUM!</v>
      </c>
      <c r="F211" s="269" t="e">
        <f t="shared" si="17"/>
        <v>#NUM!</v>
      </c>
      <c r="G211" s="270" t="e">
        <f>E$6-SUM(D$19:D211)</f>
        <v>#NUM!</v>
      </c>
      <c r="H211" s="271">
        <f t="shared" ref="H211:H274" si="19">EDATE($E$9,B211)-1</f>
        <v>5874</v>
      </c>
    </row>
    <row r="212" spans="1:8">
      <c r="A212" s="268">
        <f t="shared" ref="A212:A275" si="20">H212</f>
        <v>5903</v>
      </c>
      <c r="B212" s="25">
        <f t="shared" si="16"/>
        <v>194</v>
      </c>
      <c r="D212" s="269" t="e">
        <f t="shared" si="18"/>
        <v>#NUM!</v>
      </c>
      <c r="E212" s="269" t="e">
        <f t="shared" ref="E212:E275" si="21">F212-D212</f>
        <v>#NUM!</v>
      </c>
      <c r="F212" s="269" t="e">
        <f t="shared" si="17"/>
        <v>#NUM!</v>
      </c>
      <c r="G212" s="270" t="e">
        <f>E$6-SUM(D$19:D212)</f>
        <v>#NUM!</v>
      </c>
      <c r="H212" s="271">
        <f t="shared" si="19"/>
        <v>5903</v>
      </c>
    </row>
    <row r="213" spans="1:8">
      <c r="A213" s="268">
        <f t="shared" si="20"/>
        <v>5934</v>
      </c>
      <c r="B213" s="25">
        <f t="shared" ref="B213:B276" si="22">B212+1</f>
        <v>195</v>
      </c>
      <c r="D213" s="269" t="e">
        <f t="shared" si="18"/>
        <v>#NUM!</v>
      </c>
      <c r="E213" s="269" t="e">
        <f t="shared" si="21"/>
        <v>#NUM!</v>
      </c>
      <c r="F213" s="269" t="e">
        <f t="shared" ref="F213:F276" si="23">IF(G212&gt;0,F212,0)</f>
        <v>#NUM!</v>
      </c>
      <c r="G213" s="270" t="e">
        <f>E$6-SUM(D$19:D213)</f>
        <v>#NUM!</v>
      </c>
      <c r="H213" s="271">
        <f t="shared" si="19"/>
        <v>5934</v>
      </c>
    </row>
    <row r="214" spans="1:8">
      <c r="A214" s="268">
        <f t="shared" si="20"/>
        <v>5964</v>
      </c>
      <c r="B214" s="25">
        <f t="shared" si="22"/>
        <v>196</v>
      </c>
      <c r="D214" s="269" t="e">
        <f t="shared" si="18"/>
        <v>#NUM!</v>
      </c>
      <c r="E214" s="269" t="e">
        <f t="shared" si="21"/>
        <v>#NUM!</v>
      </c>
      <c r="F214" s="269" t="e">
        <f t="shared" si="23"/>
        <v>#NUM!</v>
      </c>
      <c r="G214" s="270" t="e">
        <f>E$6-SUM(D$19:D214)</f>
        <v>#NUM!</v>
      </c>
      <c r="H214" s="271">
        <f t="shared" si="19"/>
        <v>5964</v>
      </c>
    </row>
    <row r="215" spans="1:8">
      <c r="A215" s="268">
        <f t="shared" si="20"/>
        <v>5995</v>
      </c>
      <c r="B215" s="25">
        <f t="shared" si="22"/>
        <v>197</v>
      </c>
      <c r="D215" s="269" t="e">
        <f t="shared" si="18"/>
        <v>#NUM!</v>
      </c>
      <c r="E215" s="269" t="e">
        <f t="shared" si="21"/>
        <v>#NUM!</v>
      </c>
      <c r="F215" s="269" t="e">
        <f t="shared" si="23"/>
        <v>#NUM!</v>
      </c>
      <c r="G215" s="270" t="e">
        <f>E$6-SUM(D$19:D215)</f>
        <v>#NUM!</v>
      </c>
      <c r="H215" s="271">
        <f t="shared" si="19"/>
        <v>5995</v>
      </c>
    </row>
    <row r="216" spans="1:8">
      <c r="A216" s="268">
        <f t="shared" si="20"/>
        <v>6025</v>
      </c>
      <c r="B216" s="25">
        <f t="shared" si="22"/>
        <v>198</v>
      </c>
      <c r="D216" s="269" t="e">
        <f t="shared" si="18"/>
        <v>#NUM!</v>
      </c>
      <c r="E216" s="269" t="e">
        <f t="shared" si="21"/>
        <v>#NUM!</v>
      </c>
      <c r="F216" s="269" t="e">
        <f t="shared" si="23"/>
        <v>#NUM!</v>
      </c>
      <c r="G216" s="270" t="e">
        <f>E$6-SUM(D$19:D216)</f>
        <v>#NUM!</v>
      </c>
      <c r="H216" s="271">
        <f t="shared" si="19"/>
        <v>6025</v>
      </c>
    </row>
    <row r="217" spans="1:8">
      <c r="A217" s="268">
        <f t="shared" si="20"/>
        <v>6056</v>
      </c>
      <c r="B217" s="25">
        <f t="shared" si="22"/>
        <v>199</v>
      </c>
      <c r="D217" s="269" t="e">
        <f t="shared" si="18"/>
        <v>#NUM!</v>
      </c>
      <c r="E217" s="269" t="e">
        <f t="shared" si="21"/>
        <v>#NUM!</v>
      </c>
      <c r="F217" s="269" t="e">
        <f t="shared" si="23"/>
        <v>#NUM!</v>
      </c>
      <c r="G217" s="270" t="e">
        <f>E$6-SUM(D$19:D217)</f>
        <v>#NUM!</v>
      </c>
      <c r="H217" s="271">
        <f t="shared" si="19"/>
        <v>6056</v>
      </c>
    </row>
    <row r="218" spans="1:8">
      <c r="A218" s="268">
        <f t="shared" si="20"/>
        <v>6087</v>
      </c>
      <c r="B218" s="25">
        <f t="shared" si="22"/>
        <v>200</v>
      </c>
      <c r="D218" s="269" t="e">
        <f t="shared" si="18"/>
        <v>#NUM!</v>
      </c>
      <c r="E218" s="269" t="e">
        <f t="shared" si="21"/>
        <v>#NUM!</v>
      </c>
      <c r="F218" s="269" t="e">
        <f t="shared" si="23"/>
        <v>#NUM!</v>
      </c>
      <c r="G218" s="270" t="e">
        <f>E$6-SUM(D$19:D218)</f>
        <v>#NUM!</v>
      </c>
      <c r="H218" s="271">
        <f t="shared" si="19"/>
        <v>6087</v>
      </c>
    </row>
    <row r="219" spans="1:8">
      <c r="A219" s="268">
        <f t="shared" si="20"/>
        <v>6117</v>
      </c>
      <c r="B219" s="25">
        <f t="shared" si="22"/>
        <v>201</v>
      </c>
      <c r="D219" s="269" t="e">
        <f t="shared" si="18"/>
        <v>#NUM!</v>
      </c>
      <c r="E219" s="269" t="e">
        <f t="shared" si="21"/>
        <v>#NUM!</v>
      </c>
      <c r="F219" s="269" t="e">
        <f t="shared" si="23"/>
        <v>#NUM!</v>
      </c>
      <c r="G219" s="270" t="e">
        <f>E$6-SUM(D$19:D219)</f>
        <v>#NUM!</v>
      </c>
      <c r="H219" s="271">
        <f t="shared" si="19"/>
        <v>6117</v>
      </c>
    </row>
    <row r="220" spans="1:8">
      <c r="A220" s="268">
        <f t="shared" si="20"/>
        <v>6148</v>
      </c>
      <c r="B220" s="25">
        <f t="shared" si="22"/>
        <v>202</v>
      </c>
      <c r="D220" s="269" t="e">
        <f t="shared" si="18"/>
        <v>#NUM!</v>
      </c>
      <c r="E220" s="269" t="e">
        <f t="shared" si="21"/>
        <v>#NUM!</v>
      </c>
      <c r="F220" s="269" t="e">
        <f t="shared" si="23"/>
        <v>#NUM!</v>
      </c>
      <c r="G220" s="270" t="e">
        <f>E$6-SUM(D$19:D220)</f>
        <v>#NUM!</v>
      </c>
      <c r="H220" s="271">
        <f t="shared" si="19"/>
        <v>6148</v>
      </c>
    </row>
    <row r="221" spans="1:8">
      <c r="A221" s="268">
        <f t="shared" si="20"/>
        <v>6178</v>
      </c>
      <c r="B221" s="25">
        <f t="shared" si="22"/>
        <v>203</v>
      </c>
      <c r="D221" s="269" t="e">
        <f t="shared" si="18"/>
        <v>#NUM!</v>
      </c>
      <c r="E221" s="269" t="e">
        <f t="shared" si="21"/>
        <v>#NUM!</v>
      </c>
      <c r="F221" s="269" t="e">
        <f t="shared" si="23"/>
        <v>#NUM!</v>
      </c>
      <c r="G221" s="270" t="e">
        <f>E$6-SUM(D$19:D221)</f>
        <v>#NUM!</v>
      </c>
      <c r="H221" s="271">
        <f t="shared" si="19"/>
        <v>6178</v>
      </c>
    </row>
    <row r="222" spans="1:8">
      <c r="A222" s="268">
        <f t="shared" si="20"/>
        <v>6209</v>
      </c>
      <c r="B222" s="25">
        <f t="shared" si="22"/>
        <v>204</v>
      </c>
      <c r="D222" s="269" t="e">
        <f t="shared" si="18"/>
        <v>#NUM!</v>
      </c>
      <c r="E222" s="269" t="e">
        <f t="shared" si="21"/>
        <v>#NUM!</v>
      </c>
      <c r="F222" s="269" t="e">
        <f t="shared" si="23"/>
        <v>#NUM!</v>
      </c>
      <c r="G222" s="270" t="e">
        <f>E$6-SUM(D$19:D222)</f>
        <v>#NUM!</v>
      </c>
      <c r="H222" s="271">
        <f t="shared" si="19"/>
        <v>6209</v>
      </c>
    </row>
    <row r="223" spans="1:8">
      <c r="A223" s="268">
        <f t="shared" si="20"/>
        <v>6240</v>
      </c>
      <c r="B223" s="25">
        <f t="shared" si="22"/>
        <v>205</v>
      </c>
      <c r="C223" s="272"/>
      <c r="D223" s="269" t="e">
        <f t="shared" si="18"/>
        <v>#NUM!</v>
      </c>
      <c r="E223" s="269" t="e">
        <f t="shared" si="21"/>
        <v>#NUM!</v>
      </c>
      <c r="F223" s="269" t="e">
        <f t="shared" si="23"/>
        <v>#NUM!</v>
      </c>
      <c r="G223" s="270" t="e">
        <f>E$6-SUM(D$19:D223)</f>
        <v>#NUM!</v>
      </c>
      <c r="H223" s="271">
        <f t="shared" si="19"/>
        <v>6240</v>
      </c>
    </row>
    <row r="224" spans="1:8">
      <c r="A224" s="268">
        <f t="shared" si="20"/>
        <v>6268</v>
      </c>
      <c r="B224" s="25">
        <f t="shared" si="22"/>
        <v>206</v>
      </c>
      <c r="D224" s="269" t="e">
        <f t="shared" si="18"/>
        <v>#NUM!</v>
      </c>
      <c r="E224" s="269" t="e">
        <f t="shared" si="21"/>
        <v>#NUM!</v>
      </c>
      <c r="F224" s="269" t="e">
        <f t="shared" si="23"/>
        <v>#NUM!</v>
      </c>
      <c r="G224" s="270" t="e">
        <f>E$6-SUM(D$19:D224)</f>
        <v>#NUM!</v>
      </c>
      <c r="H224" s="271">
        <f t="shared" si="19"/>
        <v>6268</v>
      </c>
    </row>
    <row r="225" spans="1:8">
      <c r="A225" s="268">
        <f t="shared" si="20"/>
        <v>6299</v>
      </c>
      <c r="B225" s="25">
        <f t="shared" si="22"/>
        <v>207</v>
      </c>
      <c r="D225" s="269" t="e">
        <f t="shared" si="18"/>
        <v>#NUM!</v>
      </c>
      <c r="E225" s="269" t="e">
        <f t="shared" si="21"/>
        <v>#NUM!</v>
      </c>
      <c r="F225" s="269" t="e">
        <f t="shared" si="23"/>
        <v>#NUM!</v>
      </c>
      <c r="G225" s="270" t="e">
        <f>E$6-SUM(D$19:D225)</f>
        <v>#NUM!</v>
      </c>
      <c r="H225" s="271">
        <f t="shared" si="19"/>
        <v>6299</v>
      </c>
    </row>
    <row r="226" spans="1:8">
      <c r="A226" s="268">
        <f t="shared" si="20"/>
        <v>6329</v>
      </c>
      <c r="B226" s="25">
        <f t="shared" si="22"/>
        <v>208</v>
      </c>
      <c r="D226" s="269" t="e">
        <f t="shared" si="18"/>
        <v>#NUM!</v>
      </c>
      <c r="E226" s="269" t="e">
        <f t="shared" si="21"/>
        <v>#NUM!</v>
      </c>
      <c r="F226" s="269" t="e">
        <f t="shared" si="23"/>
        <v>#NUM!</v>
      </c>
      <c r="G226" s="270" t="e">
        <f>E$6-SUM(D$19:D226)</f>
        <v>#NUM!</v>
      </c>
      <c r="H226" s="271">
        <f t="shared" si="19"/>
        <v>6329</v>
      </c>
    </row>
    <row r="227" spans="1:8">
      <c r="A227" s="268">
        <f t="shared" si="20"/>
        <v>6360</v>
      </c>
      <c r="B227" s="25">
        <f t="shared" si="22"/>
        <v>209</v>
      </c>
      <c r="D227" s="269" t="e">
        <f t="shared" si="18"/>
        <v>#NUM!</v>
      </c>
      <c r="E227" s="269" t="e">
        <f t="shared" si="21"/>
        <v>#NUM!</v>
      </c>
      <c r="F227" s="269" t="e">
        <f t="shared" si="23"/>
        <v>#NUM!</v>
      </c>
      <c r="G227" s="270" t="e">
        <f>E$6-SUM(D$19:D227)</f>
        <v>#NUM!</v>
      </c>
      <c r="H227" s="271">
        <f t="shared" si="19"/>
        <v>6360</v>
      </c>
    </row>
    <row r="228" spans="1:8">
      <c r="A228" s="268">
        <f t="shared" si="20"/>
        <v>6390</v>
      </c>
      <c r="B228" s="25">
        <f t="shared" si="22"/>
        <v>210</v>
      </c>
      <c r="D228" s="269" t="e">
        <f t="shared" si="18"/>
        <v>#NUM!</v>
      </c>
      <c r="E228" s="269" t="e">
        <f t="shared" si="21"/>
        <v>#NUM!</v>
      </c>
      <c r="F228" s="269" t="e">
        <f t="shared" si="23"/>
        <v>#NUM!</v>
      </c>
      <c r="G228" s="270" t="e">
        <f>E$6-SUM(D$19:D228)</f>
        <v>#NUM!</v>
      </c>
      <c r="H228" s="271">
        <f t="shared" si="19"/>
        <v>6390</v>
      </c>
    </row>
    <row r="229" spans="1:8">
      <c r="A229" s="268">
        <f t="shared" si="20"/>
        <v>6421</v>
      </c>
      <c r="B229" s="25">
        <f t="shared" si="22"/>
        <v>211</v>
      </c>
      <c r="D229" s="269" t="e">
        <f t="shared" si="18"/>
        <v>#NUM!</v>
      </c>
      <c r="E229" s="269" t="e">
        <f t="shared" si="21"/>
        <v>#NUM!</v>
      </c>
      <c r="F229" s="269" t="e">
        <f t="shared" si="23"/>
        <v>#NUM!</v>
      </c>
      <c r="G229" s="270" t="e">
        <f>E$6-SUM(D$19:D229)</f>
        <v>#NUM!</v>
      </c>
      <c r="H229" s="271">
        <f t="shared" si="19"/>
        <v>6421</v>
      </c>
    </row>
    <row r="230" spans="1:8">
      <c r="A230" s="268">
        <f t="shared" si="20"/>
        <v>6452</v>
      </c>
      <c r="B230" s="25">
        <f t="shared" si="22"/>
        <v>212</v>
      </c>
      <c r="D230" s="269" t="e">
        <f t="shared" si="18"/>
        <v>#NUM!</v>
      </c>
      <c r="E230" s="269" t="e">
        <f t="shared" si="21"/>
        <v>#NUM!</v>
      </c>
      <c r="F230" s="269" t="e">
        <f t="shared" si="23"/>
        <v>#NUM!</v>
      </c>
      <c r="G230" s="270" t="e">
        <f>E$6-SUM(D$19:D230)</f>
        <v>#NUM!</v>
      </c>
      <c r="H230" s="271">
        <f t="shared" si="19"/>
        <v>6452</v>
      </c>
    </row>
    <row r="231" spans="1:8">
      <c r="A231" s="268">
        <f t="shared" si="20"/>
        <v>6482</v>
      </c>
      <c r="B231" s="25">
        <f t="shared" si="22"/>
        <v>213</v>
      </c>
      <c r="D231" s="269" t="e">
        <f t="shared" si="18"/>
        <v>#NUM!</v>
      </c>
      <c r="E231" s="269" t="e">
        <f t="shared" si="21"/>
        <v>#NUM!</v>
      </c>
      <c r="F231" s="269" t="e">
        <f t="shared" si="23"/>
        <v>#NUM!</v>
      </c>
      <c r="G231" s="270" t="e">
        <f>E$6-SUM(D$19:D231)</f>
        <v>#NUM!</v>
      </c>
      <c r="H231" s="271">
        <f t="shared" si="19"/>
        <v>6482</v>
      </c>
    </row>
    <row r="232" spans="1:8">
      <c r="A232" s="268">
        <f t="shared" si="20"/>
        <v>6513</v>
      </c>
      <c r="B232" s="25">
        <f t="shared" si="22"/>
        <v>214</v>
      </c>
      <c r="D232" s="269" t="e">
        <f t="shared" si="18"/>
        <v>#NUM!</v>
      </c>
      <c r="E232" s="269" t="e">
        <f t="shared" si="21"/>
        <v>#NUM!</v>
      </c>
      <c r="F232" s="269" t="e">
        <f t="shared" si="23"/>
        <v>#NUM!</v>
      </c>
      <c r="G232" s="270" t="e">
        <f>E$6-SUM(D$19:D232)</f>
        <v>#NUM!</v>
      </c>
      <c r="H232" s="271">
        <f t="shared" si="19"/>
        <v>6513</v>
      </c>
    </row>
    <row r="233" spans="1:8">
      <c r="A233" s="268">
        <f t="shared" si="20"/>
        <v>6543</v>
      </c>
      <c r="B233" s="25">
        <f t="shared" si="22"/>
        <v>215</v>
      </c>
      <c r="D233" s="269" t="e">
        <f t="shared" si="18"/>
        <v>#NUM!</v>
      </c>
      <c r="E233" s="269" t="e">
        <f t="shared" si="21"/>
        <v>#NUM!</v>
      </c>
      <c r="F233" s="269" t="e">
        <f t="shared" si="23"/>
        <v>#NUM!</v>
      </c>
      <c r="G233" s="270" t="e">
        <f>E$6-SUM(D$19:D233)</f>
        <v>#NUM!</v>
      </c>
      <c r="H233" s="271">
        <f t="shared" si="19"/>
        <v>6543</v>
      </c>
    </row>
    <row r="234" spans="1:8">
      <c r="A234" s="268">
        <f t="shared" si="20"/>
        <v>6574</v>
      </c>
      <c r="B234" s="25">
        <f t="shared" si="22"/>
        <v>216</v>
      </c>
      <c r="D234" s="269" t="e">
        <f t="shared" si="18"/>
        <v>#NUM!</v>
      </c>
      <c r="E234" s="269" t="e">
        <f t="shared" si="21"/>
        <v>#NUM!</v>
      </c>
      <c r="F234" s="269" t="e">
        <f t="shared" si="23"/>
        <v>#NUM!</v>
      </c>
      <c r="G234" s="270" t="e">
        <f>E$6-SUM(D$19:D234)</f>
        <v>#NUM!</v>
      </c>
      <c r="H234" s="271">
        <f t="shared" si="19"/>
        <v>6574</v>
      </c>
    </row>
    <row r="235" spans="1:8">
      <c r="A235" s="268">
        <f t="shared" si="20"/>
        <v>6605</v>
      </c>
      <c r="B235" s="25">
        <f t="shared" si="22"/>
        <v>217</v>
      </c>
      <c r="C235" s="272"/>
      <c r="D235" s="269" t="e">
        <f t="shared" si="18"/>
        <v>#NUM!</v>
      </c>
      <c r="E235" s="269" t="e">
        <f t="shared" si="21"/>
        <v>#NUM!</v>
      </c>
      <c r="F235" s="269" t="e">
        <f t="shared" si="23"/>
        <v>#NUM!</v>
      </c>
      <c r="G235" s="270" t="e">
        <f>E$6-SUM(D$19:D235)</f>
        <v>#NUM!</v>
      </c>
      <c r="H235" s="271">
        <f t="shared" si="19"/>
        <v>6605</v>
      </c>
    </row>
    <row r="236" spans="1:8">
      <c r="A236" s="268">
        <f t="shared" si="20"/>
        <v>6633</v>
      </c>
      <c r="B236" s="25">
        <f t="shared" si="22"/>
        <v>218</v>
      </c>
      <c r="D236" s="269" t="e">
        <f t="shared" si="18"/>
        <v>#NUM!</v>
      </c>
      <c r="E236" s="269" t="e">
        <f t="shared" si="21"/>
        <v>#NUM!</v>
      </c>
      <c r="F236" s="269" t="e">
        <f t="shared" si="23"/>
        <v>#NUM!</v>
      </c>
      <c r="G236" s="270" t="e">
        <f>E$6-SUM(D$19:D236)</f>
        <v>#NUM!</v>
      </c>
      <c r="H236" s="271">
        <f t="shared" si="19"/>
        <v>6633</v>
      </c>
    </row>
    <row r="237" spans="1:8">
      <c r="A237" s="268">
        <f t="shared" si="20"/>
        <v>6664</v>
      </c>
      <c r="B237" s="25">
        <f t="shared" si="22"/>
        <v>219</v>
      </c>
      <c r="D237" s="269" t="e">
        <f t="shared" si="18"/>
        <v>#NUM!</v>
      </c>
      <c r="E237" s="269" t="e">
        <f t="shared" si="21"/>
        <v>#NUM!</v>
      </c>
      <c r="F237" s="269" t="e">
        <f t="shared" si="23"/>
        <v>#NUM!</v>
      </c>
      <c r="G237" s="270" t="e">
        <f>E$6-SUM(D$19:D237)</f>
        <v>#NUM!</v>
      </c>
      <c r="H237" s="271">
        <f t="shared" si="19"/>
        <v>6664</v>
      </c>
    </row>
    <row r="238" spans="1:8">
      <c r="A238" s="268">
        <f t="shared" si="20"/>
        <v>6694</v>
      </c>
      <c r="B238" s="25">
        <f t="shared" si="22"/>
        <v>220</v>
      </c>
      <c r="D238" s="269" t="e">
        <f t="shared" si="18"/>
        <v>#NUM!</v>
      </c>
      <c r="E238" s="269" t="e">
        <f t="shared" si="21"/>
        <v>#NUM!</v>
      </c>
      <c r="F238" s="269" t="e">
        <f t="shared" si="23"/>
        <v>#NUM!</v>
      </c>
      <c r="G238" s="270" t="e">
        <f>E$6-SUM(D$19:D238)</f>
        <v>#NUM!</v>
      </c>
      <c r="H238" s="271">
        <f t="shared" si="19"/>
        <v>6694</v>
      </c>
    </row>
    <row r="239" spans="1:8">
      <c r="A239" s="268">
        <f t="shared" si="20"/>
        <v>6725</v>
      </c>
      <c r="B239" s="25">
        <f t="shared" si="22"/>
        <v>221</v>
      </c>
      <c r="D239" s="269" t="e">
        <f t="shared" si="18"/>
        <v>#NUM!</v>
      </c>
      <c r="E239" s="269" t="e">
        <f t="shared" si="21"/>
        <v>#NUM!</v>
      </c>
      <c r="F239" s="269" t="e">
        <f t="shared" si="23"/>
        <v>#NUM!</v>
      </c>
      <c r="G239" s="270" t="e">
        <f>E$6-SUM(D$19:D239)</f>
        <v>#NUM!</v>
      </c>
      <c r="H239" s="271">
        <f t="shared" si="19"/>
        <v>6725</v>
      </c>
    </row>
    <row r="240" spans="1:8">
      <c r="A240" s="268">
        <f t="shared" si="20"/>
        <v>6755</v>
      </c>
      <c r="B240" s="25">
        <f t="shared" si="22"/>
        <v>222</v>
      </c>
      <c r="D240" s="269" t="e">
        <f t="shared" si="18"/>
        <v>#NUM!</v>
      </c>
      <c r="E240" s="269" t="e">
        <f t="shared" si="21"/>
        <v>#NUM!</v>
      </c>
      <c r="F240" s="269" t="e">
        <f t="shared" si="23"/>
        <v>#NUM!</v>
      </c>
      <c r="G240" s="270" t="e">
        <f>E$6-SUM(D$19:D240)</f>
        <v>#NUM!</v>
      </c>
      <c r="H240" s="271">
        <f t="shared" si="19"/>
        <v>6755</v>
      </c>
    </row>
    <row r="241" spans="1:8">
      <c r="A241" s="268">
        <f t="shared" si="20"/>
        <v>6786</v>
      </c>
      <c r="B241" s="25">
        <f t="shared" si="22"/>
        <v>223</v>
      </c>
      <c r="D241" s="269" t="e">
        <f t="shared" si="18"/>
        <v>#NUM!</v>
      </c>
      <c r="E241" s="269" t="e">
        <f t="shared" si="21"/>
        <v>#NUM!</v>
      </c>
      <c r="F241" s="269" t="e">
        <f t="shared" si="23"/>
        <v>#NUM!</v>
      </c>
      <c r="G241" s="270" t="e">
        <f>E$6-SUM(D$19:D241)</f>
        <v>#NUM!</v>
      </c>
      <c r="H241" s="271">
        <f t="shared" si="19"/>
        <v>6786</v>
      </c>
    </row>
    <row r="242" spans="1:8">
      <c r="A242" s="268">
        <f t="shared" si="20"/>
        <v>6817</v>
      </c>
      <c r="B242" s="25">
        <f t="shared" si="22"/>
        <v>224</v>
      </c>
      <c r="D242" s="269" t="e">
        <f t="shared" si="18"/>
        <v>#NUM!</v>
      </c>
      <c r="E242" s="269" t="e">
        <f t="shared" si="21"/>
        <v>#NUM!</v>
      </c>
      <c r="F242" s="269" t="e">
        <f t="shared" si="23"/>
        <v>#NUM!</v>
      </c>
      <c r="G242" s="270" t="e">
        <f>E$6-SUM(D$19:D242)</f>
        <v>#NUM!</v>
      </c>
      <c r="H242" s="271">
        <f t="shared" si="19"/>
        <v>6817</v>
      </c>
    </row>
    <row r="243" spans="1:8">
      <c r="A243" s="268">
        <f t="shared" si="20"/>
        <v>6847</v>
      </c>
      <c r="B243" s="25">
        <f t="shared" si="22"/>
        <v>225</v>
      </c>
      <c r="D243" s="269" t="e">
        <f t="shared" si="18"/>
        <v>#NUM!</v>
      </c>
      <c r="E243" s="269" t="e">
        <f t="shared" si="21"/>
        <v>#NUM!</v>
      </c>
      <c r="F243" s="269" t="e">
        <f t="shared" si="23"/>
        <v>#NUM!</v>
      </c>
      <c r="G243" s="270" t="e">
        <f>E$6-SUM(D$19:D243)</f>
        <v>#NUM!</v>
      </c>
      <c r="H243" s="271">
        <f t="shared" si="19"/>
        <v>6847</v>
      </c>
    </row>
    <row r="244" spans="1:8">
      <c r="A244" s="268">
        <f t="shared" si="20"/>
        <v>6878</v>
      </c>
      <c r="B244" s="25">
        <f t="shared" si="22"/>
        <v>226</v>
      </c>
      <c r="D244" s="269" t="e">
        <f t="shared" si="18"/>
        <v>#NUM!</v>
      </c>
      <c r="E244" s="269" t="e">
        <f t="shared" si="21"/>
        <v>#NUM!</v>
      </c>
      <c r="F244" s="269" t="e">
        <f t="shared" si="23"/>
        <v>#NUM!</v>
      </c>
      <c r="G244" s="270" t="e">
        <f>E$6-SUM(D$19:D244)</f>
        <v>#NUM!</v>
      </c>
      <c r="H244" s="271">
        <f t="shared" si="19"/>
        <v>6878</v>
      </c>
    </row>
    <row r="245" spans="1:8">
      <c r="A245" s="268">
        <f t="shared" si="20"/>
        <v>6908</v>
      </c>
      <c r="B245" s="25">
        <f t="shared" si="22"/>
        <v>227</v>
      </c>
      <c r="D245" s="269" t="e">
        <f t="shared" si="18"/>
        <v>#NUM!</v>
      </c>
      <c r="E245" s="269" t="e">
        <f t="shared" si="21"/>
        <v>#NUM!</v>
      </c>
      <c r="F245" s="269" t="e">
        <f t="shared" si="23"/>
        <v>#NUM!</v>
      </c>
      <c r="G245" s="270" t="e">
        <f>E$6-SUM(D$19:D245)</f>
        <v>#NUM!</v>
      </c>
      <c r="H245" s="271">
        <f t="shared" si="19"/>
        <v>6908</v>
      </c>
    </row>
    <row r="246" spans="1:8">
      <c r="A246" s="268">
        <f t="shared" si="20"/>
        <v>6939</v>
      </c>
      <c r="B246" s="25">
        <f t="shared" si="22"/>
        <v>228</v>
      </c>
      <c r="D246" s="269" t="e">
        <f t="shared" si="18"/>
        <v>#NUM!</v>
      </c>
      <c r="E246" s="269" t="e">
        <f t="shared" si="21"/>
        <v>#NUM!</v>
      </c>
      <c r="F246" s="269" t="e">
        <f t="shared" si="23"/>
        <v>#NUM!</v>
      </c>
      <c r="G246" s="270" t="e">
        <f>E$6-SUM(D$19:D246)</f>
        <v>#NUM!</v>
      </c>
      <c r="H246" s="271">
        <f t="shared" si="19"/>
        <v>6939</v>
      </c>
    </row>
    <row r="247" spans="1:8">
      <c r="A247" s="268">
        <f t="shared" si="20"/>
        <v>6970</v>
      </c>
      <c r="B247" s="25">
        <f t="shared" si="22"/>
        <v>229</v>
      </c>
      <c r="C247" s="272"/>
      <c r="D247" s="269" t="e">
        <f t="shared" si="18"/>
        <v>#NUM!</v>
      </c>
      <c r="E247" s="269" t="e">
        <f t="shared" si="21"/>
        <v>#NUM!</v>
      </c>
      <c r="F247" s="269" t="e">
        <f t="shared" si="23"/>
        <v>#NUM!</v>
      </c>
      <c r="G247" s="270" t="e">
        <f>E$6-SUM(D$19:D247)</f>
        <v>#NUM!</v>
      </c>
      <c r="H247" s="271">
        <f t="shared" si="19"/>
        <v>6970</v>
      </c>
    </row>
    <row r="248" spans="1:8">
      <c r="A248" s="268">
        <f t="shared" si="20"/>
        <v>6998</v>
      </c>
      <c r="B248" s="25">
        <f t="shared" si="22"/>
        <v>230</v>
      </c>
      <c r="D248" s="269" t="e">
        <f t="shared" si="18"/>
        <v>#NUM!</v>
      </c>
      <c r="E248" s="269" t="e">
        <f t="shared" si="21"/>
        <v>#NUM!</v>
      </c>
      <c r="F248" s="269" t="e">
        <f t="shared" si="23"/>
        <v>#NUM!</v>
      </c>
      <c r="G248" s="270" t="e">
        <f>E$6-SUM(D$19:D248)</f>
        <v>#NUM!</v>
      </c>
      <c r="H248" s="271">
        <f t="shared" si="19"/>
        <v>6998</v>
      </c>
    </row>
    <row r="249" spans="1:8">
      <c r="A249" s="268">
        <f t="shared" si="20"/>
        <v>7029</v>
      </c>
      <c r="B249" s="25">
        <f t="shared" si="22"/>
        <v>231</v>
      </c>
      <c r="D249" s="269" t="e">
        <f t="shared" si="18"/>
        <v>#NUM!</v>
      </c>
      <c r="E249" s="269" t="e">
        <f t="shared" si="21"/>
        <v>#NUM!</v>
      </c>
      <c r="F249" s="269" t="e">
        <f t="shared" si="23"/>
        <v>#NUM!</v>
      </c>
      <c r="G249" s="270" t="e">
        <f>E$6-SUM(D$19:D249)</f>
        <v>#NUM!</v>
      </c>
      <c r="H249" s="271">
        <f t="shared" si="19"/>
        <v>7029</v>
      </c>
    </row>
    <row r="250" spans="1:8">
      <c r="A250" s="268">
        <f t="shared" si="20"/>
        <v>7059</v>
      </c>
      <c r="B250" s="25">
        <f t="shared" si="22"/>
        <v>232</v>
      </c>
      <c r="D250" s="269" t="e">
        <f t="shared" si="18"/>
        <v>#NUM!</v>
      </c>
      <c r="E250" s="269" t="e">
        <f t="shared" si="21"/>
        <v>#NUM!</v>
      </c>
      <c r="F250" s="269" t="e">
        <f t="shared" si="23"/>
        <v>#NUM!</v>
      </c>
      <c r="G250" s="270" t="e">
        <f>E$6-SUM(D$19:D250)</f>
        <v>#NUM!</v>
      </c>
      <c r="H250" s="271">
        <f t="shared" si="19"/>
        <v>7059</v>
      </c>
    </row>
    <row r="251" spans="1:8">
      <c r="A251" s="268">
        <f t="shared" si="20"/>
        <v>7090</v>
      </c>
      <c r="B251" s="25">
        <f t="shared" si="22"/>
        <v>233</v>
      </c>
      <c r="D251" s="269" t="e">
        <f t="shared" si="18"/>
        <v>#NUM!</v>
      </c>
      <c r="E251" s="269" t="e">
        <f t="shared" si="21"/>
        <v>#NUM!</v>
      </c>
      <c r="F251" s="269" t="e">
        <f t="shared" si="23"/>
        <v>#NUM!</v>
      </c>
      <c r="G251" s="270" t="e">
        <f>E$6-SUM(D$19:D251)</f>
        <v>#NUM!</v>
      </c>
      <c r="H251" s="271">
        <f t="shared" si="19"/>
        <v>7090</v>
      </c>
    </row>
    <row r="252" spans="1:8">
      <c r="A252" s="268">
        <f t="shared" si="20"/>
        <v>7120</v>
      </c>
      <c r="B252" s="25">
        <f t="shared" si="22"/>
        <v>234</v>
      </c>
      <c r="D252" s="269" t="e">
        <f t="shared" si="18"/>
        <v>#NUM!</v>
      </c>
      <c r="E252" s="269" t="e">
        <f t="shared" si="21"/>
        <v>#NUM!</v>
      </c>
      <c r="F252" s="269" t="e">
        <f t="shared" si="23"/>
        <v>#NUM!</v>
      </c>
      <c r="G252" s="270" t="e">
        <f>E$6-SUM(D$19:D252)</f>
        <v>#NUM!</v>
      </c>
      <c r="H252" s="271">
        <f t="shared" si="19"/>
        <v>7120</v>
      </c>
    </row>
    <row r="253" spans="1:8">
      <c r="A253" s="268">
        <f t="shared" si="20"/>
        <v>7151</v>
      </c>
      <c r="B253" s="25">
        <f t="shared" si="22"/>
        <v>235</v>
      </c>
      <c r="D253" s="269" t="e">
        <f t="shared" si="18"/>
        <v>#NUM!</v>
      </c>
      <c r="E253" s="269" t="e">
        <f t="shared" si="21"/>
        <v>#NUM!</v>
      </c>
      <c r="F253" s="269" t="e">
        <f t="shared" si="23"/>
        <v>#NUM!</v>
      </c>
      <c r="G253" s="270" t="e">
        <f>E$6-SUM(D$19:D253)</f>
        <v>#NUM!</v>
      </c>
      <c r="H253" s="271">
        <f t="shared" si="19"/>
        <v>7151</v>
      </c>
    </row>
    <row r="254" spans="1:8">
      <c r="A254" s="268">
        <f t="shared" si="20"/>
        <v>7182</v>
      </c>
      <c r="B254" s="25">
        <f t="shared" si="22"/>
        <v>236</v>
      </c>
      <c r="D254" s="269" t="e">
        <f t="shared" si="18"/>
        <v>#NUM!</v>
      </c>
      <c r="E254" s="269" t="e">
        <f t="shared" si="21"/>
        <v>#NUM!</v>
      </c>
      <c r="F254" s="269" t="e">
        <f t="shared" si="23"/>
        <v>#NUM!</v>
      </c>
      <c r="G254" s="270" t="e">
        <f>E$6-SUM(D$19:D254)</f>
        <v>#NUM!</v>
      </c>
      <c r="H254" s="271">
        <f t="shared" si="19"/>
        <v>7182</v>
      </c>
    </row>
    <row r="255" spans="1:8">
      <c r="A255" s="268">
        <f t="shared" si="20"/>
        <v>7212</v>
      </c>
      <c r="B255" s="25">
        <f t="shared" si="22"/>
        <v>237</v>
      </c>
      <c r="D255" s="269" t="e">
        <f t="shared" si="18"/>
        <v>#NUM!</v>
      </c>
      <c r="E255" s="269" t="e">
        <f t="shared" si="21"/>
        <v>#NUM!</v>
      </c>
      <c r="F255" s="269" t="e">
        <f t="shared" si="23"/>
        <v>#NUM!</v>
      </c>
      <c r="G255" s="270" t="e">
        <f>E$6-SUM(D$19:D255)</f>
        <v>#NUM!</v>
      </c>
      <c r="H255" s="271">
        <f t="shared" si="19"/>
        <v>7212</v>
      </c>
    </row>
    <row r="256" spans="1:8">
      <c r="A256" s="268">
        <f t="shared" si="20"/>
        <v>7243</v>
      </c>
      <c r="B256" s="25">
        <f t="shared" si="22"/>
        <v>238</v>
      </c>
      <c r="D256" s="269" t="e">
        <f t="shared" si="18"/>
        <v>#NUM!</v>
      </c>
      <c r="E256" s="269" t="e">
        <f t="shared" si="21"/>
        <v>#NUM!</v>
      </c>
      <c r="F256" s="269" t="e">
        <f t="shared" si="23"/>
        <v>#NUM!</v>
      </c>
      <c r="G256" s="270" t="e">
        <f>E$6-SUM(D$19:D256)</f>
        <v>#NUM!</v>
      </c>
      <c r="H256" s="271">
        <f t="shared" si="19"/>
        <v>7243</v>
      </c>
    </row>
    <row r="257" spans="1:8">
      <c r="A257" s="268">
        <f t="shared" si="20"/>
        <v>7273</v>
      </c>
      <c r="B257" s="25">
        <f t="shared" si="22"/>
        <v>239</v>
      </c>
      <c r="D257" s="269" t="e">
        <f t="shared" si="18"/>
        <v>#NUM!</v>
      </c>
      <c r="E257" s="269" t="e">
        <f t="shared" si="21"/>
        <v>#NUM!</v>
      </c>
      <c r="F257" s="269" t="e">
        <f t="shared" si="23"/>
        <v>#NUM!</v>
      </c>
      <c r="G257" s="270" t="e">
        <f>E$6-SUM(D$19:D257)</f>
        <v>#NUM!</v>
      </c>
      <c r="H257" s="271">
        <f t="shared" si="19"/>
        <v>7273</v>
      </c>
    </row>
    <row r="258" spans="1:8">
      <c r="A258" s="268">
        <f t="shared" si="20"/>
        <v>7304</v>
      </c>
      <c r="B258" s="25">
        <f t="shared" si="22"/>
        <v>240</v>
      </c>
      <c r="D258" s="269" t="e">
        <f t="shared" si="18"/>
        <v>#NUM!</v>
      </c>
      <c r="E258" s="269" t="e">
        <f t="shared" si="21"/>
        <v>#NUM!</v>
      </c>
      <c r="F258" s="269" t="e">
        <f t="shared" si="23"/>
        <v>#NUM!</v>
      </c>
      <c r="G258" s="270" t="e">
        <f>E$6-SUM(D$19:D258)</f>
        <v>#NUM!</v>
      </c>
      <c r="H258" s="271">
        <f t="shared" si="19"/>
        <v>7304</v>
      </c>
    </row>
    <row r="259" spans="1:8">
      <c r="A259" s="268">
        <f t="shared" si="20"/>
        <v>7335</v>
      </c>
      <c r="B259" s="25">
        <f t="shared" si="22"/>
        <v>241</v>
      </c>
      <c r="C259" s="272"/>
      <c r="D259" s="269" t="e">
        <f t="shared" si="18"/>
        <v>#NUM!</v>
      </c>
      <c r="E259" s="269" t="e">
        <f t="shared" si="21"/>
        <v>#NUM!</v>
      </c>
      <c r="F259" s="269" t="e">
        <f t="shared" si="23"/>
        <v>#NUM!</v>
      </c>
      <c r="G259" s="270" t="e">
        <f>E$6-SUM(D$19:D259)</f>
        <v>#NUM!</v>
      </c>
      <c r="H259" s="271">
        <f t="shared" si="19"/>
        <v>7335</v>
      </c>
    </row>
    <row r="260" spans="1:8">
      <c r="A260" s="268">
        <f t="shared" si="20"/>
        <v>7364</v>
      </c>
      <c r="B260" s="25">
        <f t="shared" si="22"/>
        <v>242</v>
      </c>
      <c r="D260" s="269" t="e">
        <f t="shared" si="18"/>
        <v>#NUM!</v>
      </c>
      <c r="E260" s="269" t="e">
        <f t="shared" si="21"/>
        <v>#NUM!</v>
      </c>
      <c r="F260" s="269" t="e">
        <f t="shared" si="23"/>
        <v>#NUM!</v>
      </c>
      <c r="G260" s="270" t="e">
        <f>E$6-SUM(D$19:D260)</f>
        <v>#NUM!</v>
      </c>
      <c r="H260" s="271">
        <f t="shared" si="19"/>
        <v>7364</v>
      </c>
    </row>
    <row r="261" spans="1:8">
      <c r="A261" s="268">
        <f t="shared" si="20"/>
        <v>7395</v>
      </c>
      <c r="B261" s="25">
        <f t="shared" si="22"/>
        <v>243</v>
      </c>
      <c r="D261" s="269" t="e">
        <f t="shared" si="18"/>
        <v>#NUM!</v>
      </c>
      <c r="E261" s="269" t="e">
        <f t="shared" si="21"/>
        <v>#NUM!</v>
      </c>
      <c r="F261" s="269" t="e">
        <f t="shared" si="23"/>
        <v>#NUM!</v>
      </c>
      <c r="G261" s="270" t="e">
        <f>E$6-SUM(D$19:D261)</f>
        <v>#NUM!</v>
      </c>
      <c r="H261" s="271">
        <f t="shared" si="19"/>
        <v>7395</v>
      </c>
    </row>
    <row r="262" spans="1:8">
      <c r="A262" s="268">
        <f t="shared" si="20"/>
        <v>7425</v>
      </c>
      <c r="B262" s="25">
        <f t="shared" si="22"/>
        <v>244</v>
      </c>
      <c r="D262" s="269" t="e">
        <f t="shared" si="18"/>
        <v>#NUM!</v>
      </c>
      <c r="E262" s="269" t="e">
        <f t="shared" si="21"/>
        <v>#NUM!</v>
      </c>
      <c r="F262" s="269" t="e">
        <f t="shared" si="23"/>
        <v>#NUM!</v>
      </c>
      <c r="G262" s="270" t="e">
        <f>E$6-SUM(D$19:D262)</f>
        <v>#NUM!</v>
      </c>
      <c r="H262" s="271">
        <f t="shared" si="19"/>
        <v>7425</v>
      </c>
    </row>
    <row r="263" spans="1:8">
      <c r="A263" s="268">
        <f t="shared" si="20"/>
        <v>7456</v>
      </c>
      <c r="B263" s="25">
        <f t="shared" si="22"/>
        <v>245</v>
      </c>
      <c r="D263" s="269" t="e">
        <f t="shared" si="18"/>
        <v>#NUM!</v>
      </c>
      <c r="E263" s="269" t="e">
        <f t="shared" si="21"/>
        <v>#NUM!</v>
      </c>
      <c r="F263" s="269" t="e">
        <f t="shared" si="23"/>
        <v>#NUM!</v>
      </c>
      <c r="G263" s="270" t="e">
        <f>E$6-SUM(D$19:D263)</f>
        <v>#NUM!</v>
      </c>
      <c r="H263" s="271">
        <f t="shared" si="19"/>
        <v>7456</v>
      </c>
    </row>
    <row r="264" spans="1:8">
      <c r="A264" s="268">
        <f t="shared" si="20"/>
        <v>7486</v>
      </c>
      <c r="B264" s="25">
        <f t="shared" si="22"/>
        <v>246</v>
      </c>
      <c r="D264" s="269" t="e">
        <f t="shared" si="18"/>
        <v>#NUM!</v>
      </c>
      <c r="E264" s="269" t="e">
        <f t="shared" si="21"/>
        <v>#NUM!</v>
      </c>
      <c r="F264" s="269" t="e">
        <f t="shared" si="23"/>
        <v>#NUM!</v>
      </c>
      <c r="G264" s="270" t="e">
        <f>E$6-SUM(D$19:D264)</f>
        <v>#NUM!</v>
      </c>
      <c r="H264" s="271">
        <f t="shared" si="19"/>
        <v>7486</v>
      </c>
    </row>
    <row r="265" spans="1:8">
      <c r="A265" s="268">
        <f t="shared" si="20"/>
        <v>7517</v>
      </c>
      <c r="B265" s="25">
        <f t="shared" si="22"/>
        <v>247</v>
      </c>
      <c r="D265" s="269" t="e">
        <f t="shared" si="18"/>
        <v>#NUM!</v>
      </c>
      <c r="E265" s="269" t="e">
        <f t="shared" si="21"/>
        <v>#NUM!</v>
      </c>
      <c r="F265" s="269" t="e">
        <f t="shared" si="23"/>
        <v>#NUM!</v>
      </c>
      <c r="G265" s="270" t="e">
        <f>E$6-SUM(D$19:D265)</f>
        <v>#NUM!</v>
      </c>
      <c r="H265" s="271">
        <f t="shared" si="19"/>
        <v>7517</v>
      </c>
    </row>
    <row r="266" spans="1:8">
      <c r="A266" s="268">
        <f t="shared" si="20"/>
        <v>7548</v>
      </c>
      <c r="B266" s="25">
        <f t="shared" si="22"/>
        <v>248</v>
      </c>
      <c r="D266" s="269" t="e">
        <f t="shared" si="18"/>
        <v>#NUM!</v>
      </c>
      <c r="E266" s="269" t="e">
        <f t="shared" si="21"/>
        <v>#NUM!</v>
      </c>
      <c r="F266" s="269" t="e">
        <f t="shared" si="23"/>
        <v>#NUM!</v>
      </c>
      <c r="G266" s="270" t="e">
        <f>E$6-SUM(D$19:D266)</f>
        <v>#NUM!</v>
      </c>
      <c r="H266" s="271">
        <f t="shared" si="19"/>
        <v>7548</v>
      </c>
    </row>
    <row r="267" spans="1:8">
      <c r="A267" s="268">
        <f t="shared" si="20"/>
        <v>7578</v>
      </c>
      <c r="B267" s="25">
        <f t="shared" si="22"/>
        <v>249</v>
      </c>
      <c r="D267" s="269" t="e">
        <f t="shared" si="18"/>
        <v>#NUM!</v>
      </c>
      <c r="E267" s="269" t="e">
        <f t="shared" si="21"/>
        <v>#NUM!</v>
      </c>
      <c r="F267" s="269" t="e">
        <f t="shared" si="23"/>
        <v>#NUM!</v>
      </c>
      <c r="G267" s="270" t="e">
        <f>E$6-SUM(D$19:D267)</f>
        <v>#NUM!</v>
      </c>
      <c r="H267" s="271">
        <f t="shared" si="19"/>
        <v>7578</v>
      </c>
    </row>
    <row r="268" spans="1:8">
      <c r="A268" s="268">
        <f t="shared" si="20"/>
        <v>7609</v>
      </c>
      <c r="B268" s="25">
        <f t="shared" si="22"/>
        <v>250</v>
      </c>
      <c r="D268" s="269" t="e">
        <f t="shared" si="18"/>
        <v>#NUM!</v>
      </c>
      <c r="E268" s="269" t="e">
        <f t="shared" si="21"/>
        <v>#NUM!</v>
      </c>
      <c r="F268" s="269" t="e">
        <f t="shared" si="23"/>
        <v>#NUM!</v>
      </c>
      <c r="G268" s="270" t="e">
        <f>E$6-SUM(D$19:D268)</f>
        <v>#NUM!</v>
      </c>
      <c r="H268" s="271">
        <f t="shared" si="19"/>
        <v>7609</v>
      </c>
    </row>
    <row r="269" spans="1:8">
      <c r="A269" s="268">
        <f t="shared" si="20"/>
        <v>7639</v>
      </c>
      <c r="B269" s="25">
        <f t="shared" si="22"/>
        <v>251</v>
      </c>
      <c r="D269" s="269" t="e">
        <f t="shared" si="18"/>
        <v>#NUM!</v>
      </c>
      <c r="E269" s="269" t="e">
        <f t="shared" si="21"/>
        <v>#NUM!</v>
      </c>
      <c r="F269" s="269" t="e">
        <f t="shared" si="23"/>
        <v>#NUM!</v>
      </c>
      <c r="G269" s="270" t="e">
        <f>E$6-SUM(D$19:D269)</f>
        <v>#NUM!</v>
      </c>
      <c r="H269" s="271">
        <f t="shared" si="19"/>
        <v>7639</v>
      </c>
    </row>
    <row r="270" spans="1:8">
      <c r="A270" s="268">
        <f t="shared" si="20"/>
        <v>7670</v>
      </c>
      <c r="B270" s="25">
        <f t="shared" si="22"/>
        <v>252</v>
      </c>
      <c r="D270" s="269" t="e">
        <f t="shared" si="18"/>
        <v>#NUM!</v>
      </c>
      <c r="E270" s="269" t="e">
        <f t="shared" si="21"/>
        <v>#NUM!</v>
      </c>
      <c r="F270" s="269" t="e">
        <f t="shared" si="23"/>
        <v>#NUM!</v>
      </c>
      <c r="G270" s="270" t="e">
        <f>E$6-SUM(D$19:D270)</f>
        <v>#NUM!</v>
      </c>
      <c r="H270" s="271">
        <f t="shared" si="19"/>
        <v>7670</v>
      </c>
    </row>
    <row r="271" spans="1:8">
      <c r="A271" s="268">
        <f t="shared" si="20"/>
        <v>7701</v>
      </c>
      <c r="B271" s="25">
        <f t="shared" si="22"/>
        <v>253</v>
      </c>
      <c r="C271" s="272"/>
      <c r="D271" s="269" t="e">
        <f t="shared" si="18"/>
        <v>#NUM!</v>
      </c>
      <c r="E271" s="269" t="e">
        <f t="shared" si="21"/>
        <v>#NUM!</v>
      </c>
      <c r="F271" s="269" t="e">
        <f t="shared" si="23"/>
        <v>#NUM!</v>
      </c>
      <c r="G271" s="270" t="e">
        <f>E$6-SUM(D$19:D271)</f>
        <v>#NUM!</v>
      </c>
      <c r="H271" s="271">
        <f t="shared" si="19"/>
        <v>7701</v>
      </c>
    </row>
    <row r="272" spans="1:8">
      <c r="A272" s="268">
        <f t="shared" si="20"/>
        <v>7729</v>
      </c>
      <c r="B272" s="25">
        <f t="shared" si="22"/>
        <v>254</v>
      </c>
      <c r="D272" s="269" t="e">
        <f t="shared" si="18"/>
        <v>#NUM!</v>
      </c>
      <c r="E272" s="269" t="e">
        <f t="shared" si="21"/>
        <v>#NUM!</v>
      </c>
      <c r="F272" s="269" t="e">
        <f t="shared" si="23"/>
        <v>#NUM!</v>
      </c>
      <c r="G272" s="270" t="e">
        <f>E$6-SUM(D$19:D272)</f>
        <v>#NUM!</v>
      </c>
      <c r="H272" s="271">
        <f t="shared" si="19"/>
        <v>7729</v>
      </c>
    </row>
    <row r="273" spans="1:8">
      <c r="A273" s="268">
        <f t="shared" si="20"/>
        <v>7760</v>
      </c>
      <c r="B273" s="25">
        <f t="shared" si="22"/>
        <v>255</v>
      </c>
      <c r="D273" s="269" t="e">
        <f t="shared" si="18"/>
        <v>#NUM!</v>
      </c>
      <c r="E273" s="269" t="e">
        <f t="shared" si="21"/>
        <v>#NUM!</v>
      </c>
      <c r="F273" s="269" t="e">
        <f t="shared" si="23"/>
        <v>#NUM!</v>
      </c>
      <c r="G273" s="270" t="e">
        <f>E$6-SUM(D$19:D273)</f>
        <v>#NUM!</v>
      </c>
      <c r="H273" s="271">
        <f t="shared" si="19"/>
        <v>7760</v>
      </c>
    </row>
    <row r="274" spans="1:8">
      <c r="A274" s="268">
        <f t="shared" si="20"/>
        <v>7790</v>
      </c>
      <c r="B274" s="25">
        <f t="shared" si="22"/>
        <v>256</v>
      </c>
      <c r="D274" s="269" t="e">
        <f t="shared" si="18"/>
        <v>#NUM!</v>
      </c>
      <c r="E274" s="269" t="e">
        <f t="shared" si="21"/>
        <v>#NUM!</v>
      </c>
      <c r="F274" s="269" t="e">
        <f t="shared" si="23"/>
        <v>#NUM!</v>
      </c>
      <c r="G274" s="270" t="e">
        <f>E$6-SUM(D$19:D274)</f>
        <v>#NUM!</v>
      </c>
      <c r="H274" s="271">
        <f t="shared" si="19"/>
        <v>7790</v>
      </c>
    </row>
    <row r="275" spans="1:8">
      <c r="A275" s="268">
        <f t="shared" si="20"/>
        <v>7821</v>
      </c>
      <c r="B275" s="25">
        <f t="shared" si="22"/>
        <v>257</v>
      </c>
      <c r="D275" s="269" t="e">
        <f t="shared" ref="D275:D338" si="24">-PPMT(F$8,B275,F$7,E$6)</f>
        <v>#NUM!</v>
      </c>
      <c r="E275" s="269" t="e">
        <f t="shared" si="21"/>
        <v>#NUM!</v>
      </c>
      <c r="F275" s="269" t="e">
        <f t="shared" si="23"/>
        <v>#NUM!</v>
      </c>
      <c r="G275" s="270" t="e">
        <f>E$6-SUM(D$19:D275)</f>
        <v>#NUM!</v>
      </c>
      <c r="H275" s="271">
        <f t="shared" ref="H275:H338" si="25">EDATE($E$9,B275)-1</f>
        <v>7821</v>
      </c>
    </row>
    <row r="276" spans="1:8">
      <c r="A276" s="268">
        <f t="shared" ref="A276:A339" si="26">H276</f>
        <v>7851</v>
      </c>
      <c r="B276" s="25">
        <f t="shared" si="22"/>
        <v>258</v>
      </c>
      <c r="D276" s="269" t="e">
        <f t="shared" si="24"/>
        <v>#NUM!</v>
      </c>
      <c r="E276" s="269" t="e">
        <f t="shared" ref="E276:E339" si="27">F276-D276</f>
        <v>#NUM!</v>
      </c>
      <c r="F276" s="269" t="e">
        <f t="shared" si="23"/>
        <v>#NUM!</v>
      </c>
      <c r="G276" s="270" t="e">
        <f>E$6-SUM(D$19:D276)</f>
        <v>#NUM!</v>
      </c>
      <c r="H276" s="271">
        <f t="shared" si="25"/>
        <v>7851</v>
      </c>
    </row>
    <row r="277" spans="1:8">
      <c r="A277" s="268">
        <f t="shared" si="26"/>
        <v>7882</v>
      </c>
      <c r="B277" s="25">
        <f t="shared" ref="B277:B340" si="28">B276+1</f>
        <v>259</v>
      </c>
      <c r="D277" s="269" t="e">
        <f t="shared" si="24"/>
        <v>#NUM!</v>
      </c>
      <c r="E277" s="269" t="e">
        <f t="shared" si="27"/>
        <v>#NUM!</v>
      </c>
      <c r="F277" s="269" t="e">
        <f t="shared" ref="F277:F340" si="29">IF(G276&gt;0,F276,0)</f>
        <v>#NUM!</v>
      </c>
      <c r="G277" s="270" t="e">
        <f>E$6-SUM(D$19:D277)</f>
        <v>#NUM!</v>
      </c>
      <c r="H277" s="271">
        <f t="shared" si="25"/>
        <v>7882</v>
      </c>
    </row>
    <row r="278" spans="1:8">
      <c r="A278" s="268">
        <f t="shared" si="26"/>
        <v>7913</v>
      </c>
      <c r="B278" s="25">
        <f t="shared" si="28"/>
        <v>260</v>
      </c>
      <c r="D278" s="269" t="e">
        <f t="shared" si="24"/>
        <v>#NUM!</v>
      </c>
      <c r="E278" s="269" t="e">
        <f t="shared" si="27"/>
        <v>#NUM!</v>
      </c>
      <c r="F278" s="269" t="e">
        <f t="shared" si="29"/>
        <v>#NUM!</v>
      </c>
      <c r="G278" s="270" t="e">
        <f>E$6-SUM(D$19:D278)</f>
        <v>#NUM!</v>
      </c>
      <c r="H278" s="271">
        <f t="shared" si="25"/>
        <v>7913</v>
      </c>
    </row>
    <row r="279" spans="1:8">
      <c r="A279" s="268">
        <f t="shared" si="26"/>
        <v>7943</v>
      </c>
      <c r="B279" s="25">
        <f t="shared" si="28"/>
        <v>261</v>
      </c>
      <c r="D279" s="269" t="e">
        <f t="shared" si="24"/>
        <v>#NUM!</v>
      </c>
      <c r="E279" s="269" t="e">
        <f t="shared" si="27"/>
        <v>#NUM!</v>
      </c>
      <c r="F279" s="269" t="e">
        <f t="shared" si="29"/>
        <v>#NUM!</v>
      </c>
      <c r="G279" s="270" t="e">
        <f>E$6-SUM(D$19:D279)</f>
        <v>#NUM!</v>
      </c>
      <c r="H279" s="271">
        <f t="shared" si="25"/>
        <v>7943</v>
      </c>
    </row>
    <row r="280" spans="1:8">
      <c r="A280" s="268">
        <f t="shared" si="26"/>
        <v>7974</v>
      </c>
      <c r="B280" s="25">
        <f t="shared" si="28"/>
        <v>262</v>
      </c>
      <c r="D280" s="269" t="e">
        <f t="shared" si="24"/>
        <v>#NUM!</v>
      </c>
      <c r="E280" s="269" t="e">
        <f t="shared" si="27"/>
        <v>#NUM!</v>
      </c>
      <c r="F280" s="269" t="e">
        <f t="shared" si="29"/>
        <v>#NUM!</v>
      </c>
      <c r="G280" s="270" t="e">
        <f>E$6-SUM(D$19:D280)</f>
        <v>#NUM!</v>
      </c>
      <c r="H280" s="271">
        <f t="shared" si="25"/>
        <v>7974</v>
      </c>
    </row>
    <row r="281" spans="1:8">
      <c r="A281" s="268">
        <f t="shared" si="26"/>
        <v>8004</v>
      </c>
      <c r="B281" s="25">
        <f t="shared" si="28"/>
        <v>263</v>
      </c>
      <c r="D281" s="269" t="e">
        <f t="shared" si="24"/>
        <v>#NUM!</v>
      </c>
      <c r="E281" s="269" t="e">
        <f t="shared" si="27"/>
        <v>#NUM!</v>
      </c>
      <c r="F281" s="269" t="e">
        <f t="shared" si="29"/>
        <v>#NUM!</v>
      </c>
      <c r="G281" s="270" t="e">
        <f>E$6-SUM(D$19:D281)</f>
        <v>#NUM!</v>
      </c>
      <c r="H281" s="271">
        <f t="shared" si="25"/>
        <v>8004</v>
      </c>
    </row>
    <row r="282" spans="1:8">
      <c r="A282" s="268">
        <f t="shared" si="26"/>
        <v>8035</v>
      </c>
      <c r="B282" s="25">
        <f t="shared" si="28"/>
        <v>264</v>
      </c>
      <c r="D282" s="269" t="e">
        <f t="shared" si="24"/>
        <v>#NUM!</v>
      </c>
      <c r="E282" s="269" t="e">
        <f t="shared" si="27"/>
        <v>#NUM!</v>
      </c>
      <c r="F282" s="269" t="e">
        <f t="shared" si="29"/>
        <v>#NUM!</v>
      </c>
      <c r="G282" s="270" t="e">
        <f>E$6-SUM(D$19:D282)</f>
        <v>#NUM!</v>
      </c>
      <c r="H282" s="271">
        <f t="shared" si="25"/>
        <v>8035</v>
      </c>
    </row>
    <row r="283" spans="1:8">
      <c r="A283" s="268">
        <f t="shared" si="26"/>
        <v>8066</v>
      </c>
      <c r="B283" s="25">
        <f t="shared" si="28"/>
        <v>265</v>
      </c>
      <c r="C283" s="272"/>
      <c r="D283" s="269" t="e">
        <f t="shared" si="24"/>
        <v>#NUM!</v>
      </c>
      <c r="E283" s="269" t="e">
        <f t="shared" si="27"/>
        <v>#NUM!</v>
      </c>
      <c r="F283" s="269" t="e">
        <f t="shared" si="29"/>
        <v>#NUM!</v>
      </c>
      <c r="G283" s="270" t="e">
        <f>E$6-SUM(D$19:D283)</f>
        <v>#NUM!</v>
      </c>
      <c r="H283" s="271">
        <f t="shared" si="25"/>
        <v>8066</v>
      </c>
    </row>
    <row r="284" spans="1:8">
      <c r="A284" s="268">
        <f t="shared" si="26"/>
        <v>8094</v>
      </c>
      <c r="B284" s="25">
        <f t="shared" si="28"/>
        <v>266</v>
      </c>
      <c r="D284" s="269" t="e">
        <f t="shared" si="24"/>
        <v>#NUM!</v>
      </c>
      <c r="E284" s="269" t="e">
        <f t="shared" si="27"/>
        <v>#NUM!</v>
      </c>
      <c r="F284" s="269" t="e">
        <f t="shared" si="29"/>
        <v>#NUM!</v>
      </c>
      <c r="G284" s="270" t="e">
        <f>E$6-SUM(D$19:D284)</f>
        <v>#NUM!</v>
      </c>
      <c r="H284" s="271">
        <f t="shared" si="25"/>
        <v>8094</v>
      </c>
    </row>
    <row r="285" spans="1:8">
      <c r="A285" s="268">
        <f t="shared" si="26"/>
        <v>8125</v>
      </c>
      <c r="B285" s="25">
        <f t="shared" si="28"/>
        <v>267</v>
      </c>
      <c r="D285" s="269" t="e">
        <f t="shared" si="24"/>
        <v>#NUM!</v>
      </c>
      <c r="E285" s="269" t="e">
        <f t="shared" si="27"/>
        <v>#NUM!</v>
      </c>
      <c r="F285" s="269" t="e">
        <f t="shared" si="29"/>
        <v>#NUM!</v>
      </c>
      <c r="G285" s="270" t="e">
        <f>E$6-SUM(D$19:D285)</f>
        <v>#NUM!</v>
      </c>
      <c r="H285" s="271">
        <f t="shared" si="25"/>
        <v>8125</v>
      </c>
    </row>
    <row r="286" spans="1:8">
      <c r="A286" s="268">
        <f t="shared" si="26"/>
        <v>8155</v>
      </c>
      <c r="B286" s="25">
        <f t="shared" si="28"/>
        <v>268</v>
      </c>
      <c r="D286" s="269" t="e">
        <f t="shared" si="24"/>
        <v>#NUM!</v>
      </c>
      <c r="E286" s="269" t="e">
        <f t="shared" si="27"/>
        <v>#NUM!</v>
      </c>
      <c r="F286" s="269" t="e">
        <f t="shared" si="29"/>
        <v>#NUM!</v>
      </c>
      <c r="G286" s="270" t="e">
        <f>E$6-SUM(D$19:D286)</f>
        <v>#NUM!</v>
      </c>
      <c r="H286" s="271">
        <f t="shared" si="25"/>
        <v>8155</v>
      </c>
    </row>
    <row r="287" spans="1:8">
      <c r="A287" s="268">
        <f t="shared" si="26"/>
        <v>8186</v>
      </c>
      <c r="B287" s="25">
        <f t="shared" si="28"/>
        <v>269</v>
      </c>
      <c r="D287" s="269" t="e">
        <f t="shared" si="24"/>
        <v>#NUM!</v>
      </c>
      <c r="E287" s="269" t="e">
        <f t="shared" si="27"/>
        <v>#NUM!</v>
      </c>
      <c r="F287" s="269" t="e">
        <f t="shared" si="29"/>
        <v>#NUM!</v>
      </c>
      <c r="G287" s="270" t="e">
        <f>E$6-SUM(D$19:D287)</f>
        <v>#NUM!</v>
      </c>
      <c r="H287" s="271">
        <f t="shared" si="25"/>
        <v>8186</v>
      </c>
    </row>
    <row r="288" spans="1:8">
      <c r="A288" s="268">
        <f t="shared" si="26"/>
        <v>8216</v>
      </c>
      <c r="B288" s="25">
        <f t="shared" si="28"/>
        <v>270</v>
      </c>
      <c r="D288" s="269" t="e">
        <f t="shared" si="24"/>
        <v>#NUM!</v>
      </c>
      <c r="E288" s="269" t="e">
        <f t="shared" si="27"/>
        <v>#NUM!</v>
      </c>
      <c r="F288" s="269" t="e">
        <f t="shared" si="29"/>
        <v>#NUM!</v>
      </c>
      <c r="G288" s="270" t="e">
        <f>E$6-SUM(D$19:D288)</f>
        <v>#NUM!</v>
      </c>
      <c r="H288" s="271">
        <f t="shared" si="25"/>
        <v>8216</v>
      </c>
    </row>
    <row r="289" spans="1:8">
      <c r="A289" s="268">
        <f t="shared" si="26"/>
        <v>8247</v>
      </c>
      <c r="B289" s="25">
        <f t="shared" si="28"/>
        <v>271</v>
      </c>
      <c r="D289" s="269" t="e">
        <f t="shared" si="24"/>
        <v>#NUM!</v>
      </c>
      <c r="E289" s="269" t="e">
        <f t="shared" si="27"/>
        <v>#NUM!</v>
      </c>
      <c r="F289" s="269" t="e">
        <f t="shared" si="29"/>
        <v>#NUM!</v>
      </c>
      <c r="G289" s="270" t="e">
        <f>E$6-SUM(D$19:D289)</f>
        <v>#NUM!</v>
      </c>
      <c r="H289" s="271">
        <f t="shared" si="25"/>
        <v>8247</v>
      </c>
    </row>
    <row r="290" spans="1:8">
      <c r="A290" s="268">
        <f t="shared" si="26"/>
        <v>8278</v>
      </c>
      <c r="B290" s="25">
        <f t="shared" si="28"/>
        <v>272</v>
      </c>
      <c r="D290" s="269" t="e">
        <f t="shared" si="24"/>
        <v>#NUM!</v>
      </c>
      <c r="E290" s="269" t="e">
        <f t="shared" si="27"/>
        <v>#NUM!</v>
      </c>
      <c r="F290" s="269" t="e">
        <f t="shared" si="29"/>
        <v>#NUM!</v>
      </c>
      <c r="G290" s="270" t="e">
        <f>E$6-SUM(D$19:D290)</f>
        <v>#NUM!</v>
      </c>
      <c r="H290" s="271">
        <f t="shared" si="25"/>
        <v>8278</v>
      </c>
    </row>
    <row r="291" spans="1:8">
      <c r="A291" s="268">
        <f t="shared" si="26"/>
        <v>8308</v>
      </c>
      <c r="B291" s="25">
        <f t="shared" si="28"/>
        <v>273</v>
      </c>
      <c r="D291" s="269" t="e">
        <f t="shared" si="24"/>
        <v>#NUM!</v>
      </c>
      <c r="E291" s="269" t="e">
        <f t="shared" si="27"/>
        <v>#NUM!</v>
      </c>
      <c r="F291" s="269" t="e">
        <f t="shared" si="29"/>
        <v>#NUM!</v>
      </c>
      <c r="G291" s="270" t="e">
        <f>E$6-SUM(D$19:D291)</f>
        <v>#NUM!</v>
      </c>
      <c r="H291" s="271">
        <f t="shared" si="25"/>
        <v>8308</v>
      </c>
    </row>
    <row r="292" spans="1:8">
      <c r="A292" s="268">
        <f t="shared" si="26"/>
        <v>8339</v>
      </c>
      <c r="B292" s="25">
        <f t="shared" si="28"/>
        <v>274</v>
      </c>
      <c r="D292" s="269" t="e">
        <f t="shared" si="24"/>
        <v>#NUM!</v>
      </c>
      <c r="E292" s="269" t="e">
        <f t="shared" si="27"/>
        <v>#NUM!</v>
      </c>
      <c r="F292" s="269" t="e">
        <f t="shared" si="29"/>
        <v>#NUM!</v>
      </c>
      <c r="G292" s="270" t="e">
        <f>E$6-SUM(D$19:D292)</f>
        <v>#NUM!</v>
      </c>
      <c r="H292" s="271">
        <f t="shared" si="25"/>
        <v>8339</v>
      </c>
    </row>
    <row r="293" spans="1:8">
      <c r="A293" s="268">
        <f t="shared" si="26"/>
        <v>8369</v>
      </c>
      <c r="B293" s="25">
        <f t="shared" si="28"/>
        <v>275</v>
      </c>
      <c r="D293" s="269" t="e">
        <f t="shared" si="24"/>
        <v>#NUM!</v>
      </c>
      <c r="E293" s="269" t="e">
        <f t="shared" si="27"/>
        <v>#NUM!</v>
      </c>
      <c r="F293" s="269" t="e">
        <f t="shared" si="29"/>
        <v>#NUM!</v>
      </c>
      <c r="G293" s="270" t="e">
        <f>E$6-SUM(D$19:D293)</f>
        <v>#NUM!</v>
      </c>
      <c r="H293" s="271">
        <f t="shared" si="25"/>
        <v>8369</v>
      </c>
    </row>
    <row r="294" spans="1:8">
      <c r="A294" s="268">
        <f t="shared" si="26"/>
        <v>8400</v>
      </c>
      <c r="B294" s="25">
        <f t="shared" si="28"/>
        <v>276</v>
      </c>
      <c r="D294" s="269" t="e">
        <f t="shared" si="24"/>
        <v>#NUM!</v>
      </c>
      <c r="E294" s="269" t="e">
        <f t="shared" si="27"/>
        <v>#NUM!</v>
      </c>
      <c r="F294" s="269" t="e">
        <f t="shared" si="29"/>
        <v>#NUM!</v>
      </c>
      <c r="G294" s="270" t="e">
        <f>E$6-SUM(D$19:D294)</f>
        <v>#NUM!</v>
      </c>
      <c r="H294" s="271">
        <f t="shared" si="25"/>
        <v>8400</v>
      </c>
    </row>
    <row r="295" spans="1:8">
      <c r="A295" s="268">
        <f t="shared" si="26"/>
        <v>8431</v>
      </c>
      <c r="B295" s="25">
        <f t="shared" si="28"/>
        <v>277</v>
      </c>
      <c r="C295" s="272"/>
      <c r="D295" s="269" t="e">
        <f t="shared" si="24"/>
        <v>#NUM!</v>
      </c>
      <c r="E295" s="269" t="e">
        <f t="shared" si="27"/>
        <v>#NUM!</v>
      </c>
      <c r="F295" s="269" t="e">
        <f t="shared" si="29"/>
        <v>#NUM!</v>
      </c>
      <c r="G295" s="270" t="e">
        <f>E$6-SUM(D$19:D295)</f>
        <v>#NUM!</v>
      </c>
      <c r="H295" s="271">
        <f t="shared" si="25"/>
        <v>8431</v>
      </c>
    </row>
    <row r="296" spans="1:8">
      <c r="A296" s="268">
        <f t="shared" si="26"/>
        <v>8459</v>
      </c>
      <c r="B296" s="25">
        <f t="shared" si="28"/>
        <v>278</v>
      </c>
      <c r="D296" s="269" t="e">
        <f t="shared" si="24"/>
        <v>#NUM!</v>
      </c>
      <c r="E296" s="269" t="e">
        <f t="shared" si="27"/>
        <v>#NUM!</v>
      </c>
      <c r="F296" s="269" t="e">
        <f t="shared" si="29"/>
        <v>#NUM!</v>
      </c>
      <c r="G296" s="270" t="e">
        <f>E$6-SUM(D$19:D296)</f>
        <v>#NUM!</v>
      </c>
      <c r="H296" s="271">
        <f t="shared" si="25"/>
        <v>8459</v>
      </c>
    </row>
    <row r="297" spans="1:8">
      <c r="A297" s="268">
        <f t="shared" si="26"/>
        <v>8490</v>
      </c>
      <c r="B297" s="25">
        <f t="shared" si="28"/>
        <v>279</v>
      </c>
      <c r="D297" s="269" t="e">
        <f t="shared" si="24"/>
        <v>#NUM!</v>
      </c>
      <c r="E297" s="269" t="e">
        <f t="shared" si="27"/>
        <v>#NUM!</v>
      </c>
      <c r="F297" s="269" t="e">
        <f t="shared" si="29"/>
        <v>#NUM!</v>
      </c>
      <c r="G297" s="270" t="e">
        <f>E$6-SUM(D$19:D297)</f>
        <v>#NUM!</v>
      </c>
      <c r="H297" s="271">
        <f t="shared" si="25"/>
        <v>8490</v>
      </c>
    </row>
    <row r="298" spans="1:8">
      <c r="A298" s="268">
        <f t="shared" si="26"/>
        <v>8520</v>
      </c>
      <c r="B298" s="25">
        <f t="shared" si="28"/>
        <v>280</v>
      </c>
      <c r="D298" s="269" t="e">
        <f t="shared" si="24"/>
        <v>#NUM!</v>
      </c>
      <c r="E298" s="269" t="e">
        <f t="shared" si="27"/>
        <v>#NUM!</v>
      </c>
      <c r="F298" s="269" t="e">
        <f t="shared" si="29"/>
        <v>#NUM!</v>
      </c>
      <c r="G298" s="270" t="e">
        <f>E$6-SUM(D$19:D298)</f>
        <v>#NUM!</v>
      </c>
      <c r="H298" s="271">
        <f t="shared" si="25"/>
        <v>8520</v>
      </c>
    </row>
    <row r="299" spans="1:8">
      <c r="A299" s="268">
        <f t="shared" si="26"/>
        <v>8551</v>
      </c>
      <c r="B299" s="25">
        <f t="shared" si="28"/>
        <v>281</v>
      </c>
      <c r="D299" s="269" t="e">
        <f t="shared" si="24"/>
        <v>#NUM!</v>
      </c>
      <c r="E299" s="269" t="e">
        <f t="shared" si="27"/>
        <v>#NUM!</v>
      </c>
      <c r="F299" s="269" t="e">
        <f t="shared" si="29"/>
        <v>#NUM!</v>
      </c>
      <c r="G299" s="270" t="e">
        <f>E$6-SUM(D$19:D299)</f>
        <v>#NUM!</v>
      </c>
      <c r="H299" s="271">
        <f t="shared" si="25"/>
        <v>8551</v>
      </c>
    </row>
    <row r="300" spans="1:8">
      <c r="A300" s="268">
        <f t="shared" si="26"/>
        <v>8581</v>
      </c>
      <c r="B300" s="25">
        <f t="shared" si="28"/>
        <v>282</v>
      </c>
      <c r="D300" s="269" t="e">
        <f t="shared" si="24"/>
        <v>#NUM!</v>
      </c>
      <c r="E300" s="269" t="e">
        <f t="shared" si="27"/>
        <v>#NUM!</v>
      </c>
      <c r="F300" s="269" t="e">
        <f t="shared" si="29"/>
        <v>#NUM!</v>
      </c>
      <c r="G300" s="270" t="e">
        <f>E$6-SUM(D$19:D300)</f>
        <v>#NUM!</v>
      </c>
      <c r="H300" s="271">
        <f t="shared" si="25"/>
        <v>8581</v>
      </c>
    </row>
    <row r="301" spans="1:8">
      <c r="A301" s="268">
        <f t="shared" si="26"/>
        <v>8612</v>
      </c>
      <c r="B301" s="25">
        <f t="shared" si="28"/>
        <v>283</v>
      </c>
      <c r="D301" s="269" t="e">
        <f t="shared" si="24"/>
        <v>#NUM!</v>
      </c>
      <c r="E301" s="269" t="e">
        <f t="shared" si="27"/>
        <v>#NUM!</v>
      </c>
      <c r="F301" s="269" t="e">
        <f t="shared" si="29"/>
        <v>#NUM!</v>
      </c>
      <c r="G301" s="270" t="e">
        <f>E$6-SUM(D$19:D301)</f>
        <v>#NUM!</v>
      </c>
      <c r="H301" s="271">
        <f t="shared" si="25"/>
        <v>8612</v>
      </c>
    </row>
    <row r="302" spans="1:8">
      <c r="A302" s="268">
        <f t="shared" si="26"/>
        <v>8643</v>
      </c>
      <c r="B302" s="25">
        <f t="shared" si="28"/>
        <v>284</v>
      </c>
      <c r="D302" s="269" t="e">
        <f t="shared" si="24"/>
        <v>#NUM!</v>
      </c>
      <c r="E302" s="269" t="e">
        <f t="shared" si="27"/>
        <v>#NUM!</v>
      </c>
      <c r="F302" s="269" t="e">
        <f t="shared" si="29"/>
        <v>#NUM!</v>
      </c>
      <c r="G302" s="270" t="e">
        <f>E$6-SUM(D$19:D302)</f>
        <v>#NUM!</v>
      </c>
      <c r="H302" s="271">
        <f t="shared" si="25"/>
        <v>8643</v>
      </c>
    </row>
    <row r="303" spans="1:8">
      <c r="A303" s="268">
        <f t="shared" si="26"/>
        <v>8673</v>
      </c>
      <c r="B303" s="25">
        <f t="shared" si="28"/>
        <v>285</v>
      </c>
      <c r="D303" s="269" t="e">
        <f t="shared" si="24"/>
        <v>#NUM!</v>
      </c>
      <c r="E303" s="269" t="e">
        <f t="shared" si="27"/>
        <v>#NUM!</v>
      </c>
      <c r="F303" s="269" t="e">
        <f t="shared" si="29"/>
        <v>#NUM!</v>
      </c>
      <c r="G303" s="270" t="e">
        <f>E$6-SUM(D$19:D303)</f>
        <v>#NUM!</v>
      </c>
      <c r="H303" s="271">
        <f t="shared" si="25"/>
        <v>8673</v>
      </c>
    </row>
    <row r="304" spans="1:8">
      <c r="A304" s="268">
        <f t="shared" si="26"/>
        <v>8704</v>
      </c>
      <c r="B304" s="25">
        <f t="shared" si="28"/>
        <v>286</v>
      </c>
      <c r="D304" s="269" t="e">
        <f t="shared" si="24"/>
        <v>#NUM!</v>
      </c>
      <c r="E304" s="269" t="e">
        <f t="shared" si="27"/>
        <v>#NUM!</v>
      </c>
      <c r="F304" s="269" t="e">
        <f t="shared" si="29"/>
        <v>#NUM!</v>
      </c>
      <c r="G304" s="270" t="e">
        <f>E$6-SUM(D$19:D304)</f>
        <v>#NUM!</v>
      </c>
      <c r="H304" s="271">
        <f t="shared" si="25"/>
        <v>8704</v>
      </c>
    </row>
    <row r="305" spans="1:8">
      <c r="A305" s="268">
        <f t="shared" si="26"/>
        <v>8734</v>
      </c>
      <c r="B305" s="25">
        <f t="shared" si="28"/>
        <v>287</v>
      </c>
      <c r="D305" s="269" t="e">
        <f t="shared" si="24"/>
        <v>#NUM!</v>
      </c>
      <c r="E305" s="269" t="e">
        <f t="shared" si="27"/>
        <v>#NUM!</v>
      </c>
      <c r="F305" s="269" t="e">
        <f t="shared" si="29"/>
        <v>#NUM!</v>
      </c>
      <c r="G305" s="270" t="e">
        <f>E$6-SUM(D$19:D305)</f>
        <v>#NUM!</v>
      </c>
      <c r="H305" s="271">
        <f t="shared" si="25"/>
        <v>8734</v>
      </c>
    </row>
    <row r="306" spans="1:8">
      <c r="A306" s="268">
        <f t="shared" si="26"/>
        <v>8765</v>
      </c>
      <c r="B306" s="25">
        <f t="shared" si="28"/>
        <v>288</v>
      </c>
      <c r="D306" s="269" t="e">
        <f t="shared" si="24"/>
        <v>#NUM!</v>
      </c>
      <c r="E306" s="269" t="e">
        <f t="shared" si="27"/>
        <v>#NUM!</v>
      </c>
      <c r="F306" s="269" t="e">
        <f t="shared" si="29"/>
        <v>#NUM!</v>
      </c>
      <c r="G306" s="270" t="e">
        <f>E$6-SUM(D$19:D306)</f>
        <v>#NUM!</v>
      </c>
      <c r="H306" s="271">
        <f t="shared" si="25"/>
        <v>8765</v>
      </c>
    </row>
    <row r="307" spans="1:8">
      <c r="A307" s="268">
        <f t="shared" si="26"/>
        <v>8796</v>
      </c>
      <c r="B307" s="25">
        <f t="shared" si="28"/>
        <v>289</v>
      </c>
      <c r="C307" s="272"/>
      <c r="D307" s="269" t="e">
        <f t="shared" si="24"/>
        <v>#NUM!</v>
      </c>
      <c r="E307" s="269" t="e">
        <f t="shared" si="27"/>
        <v>#NUM!</v>
      </c>
      <c r="F307" s="269" t="e">
        <f t="shared" si="29"/>
        <v>#NUM!</v>
      </c>
      <c r="G307" s="270" t="e">
        <f>E$6-SUM(D$19:D307)</f>
        <v>#NUM!</v>
      </c>
      <c r="H307" s="271">
        <f t="shared" si="25"/>
        <v>8796</v>
      </c>
    </row>
    <row r="308" spans="1:8">
      <c r="A308" s="268">
        <f t="shared" si="26"/>
        <v>8825</v>
      </c>
      <c r="B308" s="25">
        <f t="shared" si="28"/>
        <v>290</v>
      </c>
      <c r="D308" s="269" t="e">
        <f t="shared" si="24"/>
        <v>#NUM!</v>
      </c>
      <c r="E308" s="269" t="e">
        <f t="shared" si="27"/>
        <v>#NUM!</v>
      </c>
      <c r="F308" s="269" t="e">
        <f t="shared" si="29"/>
        <v>#NUM!</v>
      </c>
      <c r="G308" s="270" t="e">
        <f>E$6-SUM(D$19:D308)</f>
        <v>#NUM!</v>
      </c>
      <c r="H308" s="271">
        <f t="shared" si="25"/>
        <v>8825</v>
      </c>
    </row>
    <row r="309" spans="1:8">
      <c r="A309" s="268">
        <f t="shared" si="26"/>
        <v>8856</v>
      </c>
      <c r="B309" s="25">
        <f t="shared" si="28"/>
        <v>291</v>
      </c>
      <c r="D309" s="269" t="e">
        <f t="shared" si="24"/>
        <v>#NUM!</v>
      </c>
      <c r="E309" s="269" t="e">
        <f t="shared" si="27"/>
        <v>#NUM!</v>
      </c>
      <c r="F309" s="269" t="e">
        <f t="shared" si="29"/>
        <v>#NUM!</v>
      </c>
      <c r="G309" s="270" t="e">
        <f>E$6-SUM(D$19:D309)</f>
        <v>#NUM!</v>
      </c>
      <c r="H309" s="271">
        <f t="shared" si="25"/>
        <v>8856</v>
      </c>
    </row>
    <row r="310" spans="1:8">
      <c r="A310" s="268">
        <f t="shared" si="26"/>
        <v>8886</v>
      </c>
      <c r="B310" s="25">
        <f t="shared" si="28"/>
        <v>292</v>
      </c>
      <c r="D310" s="269" t="e">
        <f t="shared" si="24"/>
        <v>#NUM!</v>
      </c>
      <c r="E310" s="269" t="e">
        <f t="shared" si="27"/>
        <v>#NUM!</v>
      </c>
      <c r="F310" s="269" t="e">
        <f t="shared" si="29"/>
        <v>#NUM!</v>
      </c>
      <c r="G310" s="270" t="e">
        <f>E$6-SUM(D$19:D310)</f>
        <v>#NUM!</v>
      </c>
      <c r="H310" s="271">
        <f t="shared" si="25"/>
        <v>8886</v>
      </c>
    </row>
    <row r="311" spans="1:8">
      <c r="A311" s="268">
        <f t="shared" si="26"/>
        <v>8917</v>
      </c>
      <c r="B311" s="25">
        <f t="shared" si="28"/>
        <v>293</v>
      </c>
      <c r="D311" s="269" t="e">
        <f t="shared" si="24"/>
        <v>#NUM!</v>
      </c>
      <c r="E311" s="269" t="e">
        <f t="shared" si="27"/>
        <v>#NUM!</v>
      </c>
      <c r="F311" s="269" t="e">
        <f t="shared" si="29"/>
        <v>#NUM!</v>
      </c>
      <c r="G311" s="270" t="e">
        <f>E$6-SUM(D$19:D311)</f>
        <v>#NUM!</v>
      </c>
      <c r="H311" s="271">
        <f t="shared" si="25"/>
        <v>8917</v>
      </c>
    </row>
    <row r="312" spans="1:8">
      <c r="A312" s="268">
        <f t="shared" si="26"/>
        <v>8947</v>
      </c>
      <c r="B312" s="25">
        <f t="shared" si="28"/>
        <v>294</v>
      </c>
      <c r="D312" s="269" t="e">
        <f t="shared" si="24"/>
        <v>#NUM!</v>
      </c>
      <c r="E312" s="269" t="e">
        <f t="shared" si="27"/>
        <v>#NUM!</v>
      </c>
      <c r="F312" s="269" t="e">
        <f t="shared" si="29"/>
        <v>#NUM!</v>
      </c>
      <c r="G312" s="270" t="e">
        <f>E$6-SUM(D$19:D312)</f>
        <v>#NUM!</v>
      </c>
      <c r="H312" s="271">
        <f t="shared" si="25"/>
        <v>8947</v>
      </c>
    </row>
    <row r="313" spans="1:8">
      <c r="A313" s="268">
        <f t="shared" si="26"/>
        <v>8978</v>
      </c>
      <c r="B313" s="25">
        <f t="shared" si="28"/>
        <v>295</v>
      </c>
      <c r="D313" s="269" t="e">
        <f t="shared" si="24"/>
        <v>#NUM!</v>
      </c>
      <c r="E313" s="269" t="e">
        <f t="shared" si="27"/>
        <v>#NUM!</v>
      </c>
      <c r="F313" s="269" t="e">
        <f t="shared" si="29"/>
        <v>#NUM!</v>
      </c>
      <c r="G313" s="270" t="e">
        <f>E$6-SUM(D$19:D313)</f>
        <v>#NUM!</v>
      </c>
      <c r="H313" s="271">
        <f t="shared" si="25"/>
        <v>8978</v>
      </c>
    </row>
    <row r="314" spans="1:8">
      <c r="A314" s="268">
        <f t="shared" si="26"/>
        <v>9009</v>
      </c>
      <c r="B314" s="25">
        <f t="shared" si="28"/>
        <v>296</v>
      </c>
      <c r="D314" s="269" t="e">
        <f t="shared" si="24"/>
        <v>#NUM!</v>
      </c>
      <c r="E314" s="269" t="e">
        <f t="shared" si="27"/>
        <v>#NUM!</v>
      </c>
      <c r="F314" s="269" t="e">
        <f t="shared" si="29"/>
        <v>#NUM!</v>
      </c>
      <c r="G314" s="270" t="e">
        <f>E$6-SUM(D$19:D314)</f>
        <v>#NUM!</v>
      </c>
      <c r="H314" s="271">
        <f t="shared" si="25"/>
        <v>9009</v>
      </c>
    </row>
    <row r="315" spans="1:8">
      <c r="A315" s="268">
        <f t="shared" si="26"/>
        <v>9039</v>
      </c>
      <c r="B315" s="25">
        <f t="shared" si="28"/>
        <v>297</v>
      </c>
      <c r="D315" s="269" t="e">
        <f t="shared" si="24"/>
        <v>#NUM!</v>
      </c>
      <c r="E315" s="269" t="e">
        <f t="shared" si="27"/>
        <v>#NUM!</v>
      </c>
      <c r="F315" s="269" t="e">
        <f t="shared" si="29"/>
        <v>#NUM!</v>
      </c>
      <c r="G315" s="270" t="e">
        <f>E$6-SUM(D$19:D315)</f>
        <v>#NUM!</v>
      </c>
      <c r="H315" s="271">
        <f t="shared" si="25"/>
        <v>9039</v>
      </c>
    </row>
    <row r="316" spans="1:8">
      <c r="A316" s="268">
        <f t="shared" si="26"/>
        <v>9070</v>
      </c>
      <c r="B316" s="25">
        <f t="shared" si="28"/>
        <v>298</v>
      </c>
      <c r="D316" s="269" t="e">
        <f t="shared" si="24"/>
        <v>#NUM!</v>
      </c>
      <c r="E316" s="269" t="e">
        <f t="shared" si="27"/>
        <v>#NUM!</v>
      </c>
      <c r="F316" s="269" t="e">
        <f t="shared" si="29"/>
        <v>#NUM!</v>
      </c>
      <c r="G316" s="270" t="e">
        <f>E$6-SUM(D$19:D316)</f>
        <v>#NUM!</v>
      </c>
      <c r="H316" s="271">
        <f t="shared" si="25"/>
        <v>9070</v>
      </c>
    </row>
    <row r="317" spans="1:8">
      <c r="A317" s="268">
        <f t="shared" si="26"/>
        <v>9100</v>
      </c>
      <c r="B317" s="25">
        <f t="shared" si="28"/>
        <v>299</v>
      </c>
      <c r="D317" s="269" t="e">
        <f t="shared" si="24"/>
        <v>#NUM!</v>
      </c>
      <c r="E317" s="269" t="e">
        <f t="shared" si="27"/>
        <v>#NUM!</v>
      </c>
      <c r="F317" s="269" t="e">
        <f t="shared" si="29"/>
        <v>#NUM!</v>
      </c>
      <c r="G317" s="270" t="e">
        <f>E$6-SUM(D$19:D317)</f>
        <v>#NUM!</v>
      </c>
      <c r="H317" s="271">
        <f t="shared" si="25"/>
        <v>9100</v>
      </c>
    </row>
    <row r="318" spans="1:8">
      <c r="A318" s="268">
        <f t="shared" si="26"/>
        <v>9131</v>
      </c>
      <c r="B318" s="25">
        <f t="shared" si="28"/>
        <v>300</v>
      </c>
      <c r="D318" s="269" t="e">
        <f t="shared" si="24"/>
        <v>#NUM!</v>
      </c>
      <c r="E318" s="269" t="e">
        <f t="shared" si="27"/>
        <v>#NUM!</v>
      </c>
      <c r="F318" s="269" t="e">
        <f t="shared" si="29"/>
        <v>#NUM!</v>
      </c>
      <c r="G318" s="270" t="e">
        <f>E$6-SUM(D$19:D318)</f>
        <v>#NUM!</v>
      </c>
      <c r="H318" s="271">
        <f t="shared" si="25"/>
        <v>9131</v>
      </c>
    </row>
    <row r="319" spans="1:8">
      <c r="A319" s="268">
        <f t="shared" si="26"/>
        <v>9162</v>
      </c>
      <c r="B319" s="25">
        <f t="shared" si="28"/>
        <v>301</v>
      </c>
      <c r="C319" s="272"/>
      <c r="D319" s="269" t="e">
        <f t="shared" si="24"/>
        <v>#NUM!</v>
      </c>
      <c r="E319" s="269" t="e">
        <f t="shared" si="27"/>
        <v>#NUM!</v>
      </c>
      <c r="F319" s="269" t="e">
        <f t="shared" si="29"/>
        <v>#NUM!</v>
      </c>
      <c r="G319" s="270" t="e">
        <f>E$6-SUM(D$19:D319)</f>
        <v>#NUM!</v>
      </c>
      <c r="H319" s="271">
        <f t="shared" si="25"/>
        <v>9162</v>
      </c>
    </row>
    <row r="320" spans="1:8">
      <c r="A320" s="268">
        <f t="shared" si="26"/>
        <v>9190</v>
      </c>
      <c r="B320" s="25">
        <f t="shared" si="28"/>
        <v>302</v>
      </c>
      <c r="D320" s="269" t="e">
        <f t="shared" si="24"/>
        <v>#NUM!</v>
      </c>
      <c r="E320" s="269" t="e">
        <f t="shared" si="27"/>
        <v>#NUM!</v>
      </c>
      <c r="F320" s="269" t="e">
        <f t="shared" si="29"/>
        <v>#NUM!</v>
      </c>
      <c r="G320" s="270" t="e">
        <f>E$6-SUM(D$19:D320)</f>
        <v>#NUM!</v>
      </c>
      <c r="H320" s="271">
        <f t="shared" si="25"/>
        <v>9190</v>
      </c>
    </row>
    <row r="321" spans="1:8">
      <c r="A321" s="268">
        <f t="shared" si="26"/>
        <v>9221</v>
      </c>
      <c r="B321" s="25">
        <f t="shared" si="28"/>
        <v>303</v>
      </c>
      <c r="D321" s="269" t="e">
        <f t="shared" si="24"/>
        <v>#NUM!</v>
      </c>
      <c r="E321" s="269" t="e">
        <f t="shared" si="27"/>
        <v>#NUM!</v>
      </c>
      <c r="F321" s="269" t="e">
        <f t="shared" si="29"/>
        <v>#NUM!</v>
      </c>
      <c r="G321" s="270" t="e">
        <f>E$6-SUM(D$19:D321)</f>
        <v>#NUM!</v>
      </c>
      <c r="H321" s="271">
        <f t="shared" si="25"/>
        <v>9221</v>
      </c>
    </row>
    <row r="322" spans="1:8">
      <c r="A322" s="268">
        <f t="shared" si="26"/>
        <v>9251</v>
      </c>
      <c r="B322" s="25">
        <f t="shared" si="28"/>
        <v>304</v>
      </c>
      <c r="D322" s="269" t="e">
        <f t="shared" si="24"/>
        <v>#NUM!</v>
      </c>
      <c r="E322" s="269" t="e">
        <f t="shared" si="27"/>
        <v>#NUM!</v>
      </c>
      <c r="F322" s="269" t="e">
        <f t="shared" si="29"/>
        <v>#NUM!</v>
      </c>
      <c r="G322" s="270" t="e">
        <f>E$6-SUM(D$19:D322)</f>
        <v>#NUM!</v>
      </c>
      <c r="H322" s="271">
        <f t="shared" si="25"/>
        <v>9251</v>
      </c>
    </row>
    <row r="323" spans="1:8">
      <c r="A323" s="268">
        <f t="shared" si="26"/>
        <v>9282</v>
      </c>
      <c r="B323" s="25">
        <f t="shared" si="28"/>
        <v>305</v>
      </c>
      <c r="D323" s="269" t="e">
        <f t="shared" si="24"/>
        <v>#NUM!</v>
      </c>
      <c r="E323" s="269" t="e">
        <f t="shared" si="27"/>
        <v>#NUM!</v>
      </c>
      <c r="F323" s="269" t="e">
        <f t="shared" si="29"/>
        <v>#NUM!</v>
      </c>
      <c r="G323" s="270" t="e">
        <f>E$6-SUM(D$19:D323)</f>
        <v>#NUM!</v>
      </c>
      <c r="H323" s="271">
        <f t="shared" si="25"/>
        <v>9282</v>
      </c>
    </row>
    <row r="324" spans="1:8">
      <c r="A324" s="268">
        <f t="shared" si="26"/>
        <v>9312</v>
      </c>
      <c r="B324" s="25">
        <f t="shared" si="28"/>
        <v>306</v>
      </c>
      <c r="D324" s="269" t="e">
        <f t="shared" si="24"/>
        <v>#NUM!</v>
      </c>
      <c r="E324" s="269" t="e">
        <f t="shared" si="27"/>
        <v>#NUM!</v>
      </c>
      <c r="F324" s="269" t="e">
        <f t="shared" si="29"/>
        <v>#NUM!</v>
      </c>
      <c r="G324" s="270" t="e">
        <f>E$6-SUM(D$19:D324)</f>
        <v>#NUM!</v>
      </c>
      <c r="H324" s="271">
        <f t="shared" si="25"/>
        <v>9312</v>
      </c>
    </row>
    <row r="325" spans="1:8">
      <c r="A325" s="268">
        <f t="shared" si="26"/>
        <v>9343</v>
      </c>
      <c r="B325" s="25">
        <f t="shared" si="28"/>
        <v>307</v>
      </c>
      <c r="D325" s="269" t="e">
        <f t="shared" si="24"/>
        <v>#NUM!</v>
      </c>
      <c r="E325" s="269" t="e">
        <f t="shared" si="27"/>
        <v>#NUM!</v>
      </c>
      <c r="F325" s="269" t="e">
        <f t="shared" si="29"/>
        <v>#NUM!</v>
      </c>
      <c r="G325" s="270" t="e">
        <f>E$6-SUM(D$19:D325)</f>
        <v>#NUM!</v>
      </c>
      <c r="H325" s="271">
        <f t="shared" si="25"/>
        <v>9343</v>
      </c>
    </row>
    <row r="326" spans="1:8">
      <c r="A326" s="268">
        <f t="shared" si="26"/>
        <v>9374</v>
      </c>
      <c r="B326" s="25">
        <f t="shared" si="28"/>
        <v>308</v>
      </c>
      <c r="D326" s="269" t="e">
        <f t="shared" si="24"/>
        <v>#NUM!</v>
      </c>
      <c r="E326" s="269" t="e">
        <f t="shared" si="27"/>
        <v>#NUM!</v>
      </c>
      <c r="F326" s="269" t="e">
        <f t="shared" si="29"/>
        <v>#NUM!</v>
      </c>
      <c r="G326" s="270" t="e">
        <f>E$6-SUM(D$19:D326)</f>
        <v>#NUM!</v>
      </c>
      <c r="H326" s="271">
        <f t="shared" si="25"/>
        <v>9374</v>
      </c>
    </row>
    <row r="327" spans="1:8">
      <c r="A327" s="268">
        <f t="shared" si="26"/>
        <v>9404</v>
      </c>
      <c r="B327" s="25">
        <f t="shared" si="28"/>
        <v>309</v>
      </c>
      <c r="D327" s="269" t="e">
        <f t="shared" si="24"/>
        <v>#NUM!</v>
      </c>
      <c r="E327" s="269" t="e">
        <f t="shared" si="27"/>
        <v>#NUM!</v>
      </c>
      <c r="F327" s="269" t="e">
        <f t="shared" si="29"/>
        <v>#NUM!</v>
      </c>
      <c r="G327" s="270" t="e">
        <f>E$6-SUM(D$19:D327)</f>
        <v>#NUM!</v>
      </c>
      <c r="H327" s="271">
        <f t="shared" si="25"/>
        <v>9404</v>
      </c>
    </row>
    <row r="328" spans="1:8">
      <c r="A328" s="268">
        <f t="shared" si="26"/>
        <v>9435</v>
      </c>
      <c r="B328" s="25">
        <f t="shared" si="28"/>
        <v>310</v>
      </c>
      <c r="D328" s="269" t="e">
        <f t="shared" si="24"/>
        <v>#NUM!</v>
      </c>
      <c r="E328" s="269" t="e">
        <f t="shared" si="27"/>
        <v>#NUM!</v>
      </c>
      <c r="F328" s="269" t="e">
        <f t="shared" si="29"/>
        <v>#NUM!</v>
      </c>
      <c r="G328" s="270" t="e">
        <f>E$6-SUM(D$19:D328)</f>
        <v>#NUM!</v>
      </c>
      <c r="H328" s="271">
        <f t="shared" si="25"/>
        <v>9435</v>
      </c>
    </row>
    <row r="329" spans="1:8">
      <c r="A329" s="268">
        <f t="shared" si="26"/>
        <v>9465</v>
      </c>
      <c r="B329" s="25">
        <f t="shared" si="28"/>
        <v>311</v>
      </c>
      <c r="D329" s="269" t="e">
        <f t="shared" si="24"/>
        <v>#NUM!</v>
      </c>
      <c r="E329" s="269" t="e">
        <f t="shared" si="27"/>
        <v>#NUM!</v>
      </c>
      <c r="F329" s="269" t="e">
        <f t="shared" si="29"/>
        <v>#NUM!</v>
      </c>
      <c r="G329" s="270" t="e">
        <f>E$6-SUM(D$19:D329)</f>
        <v>#NUM!</v>
      </c>
      <c r="H329" s="271">
        <f t="shared" si="25"/>
        <v>9465</v>
      </c>
    </row>
    <row r="330" spans="1:8">
      <c r="A330" s="268">
        <f t="shared" si="26"/>
        <v>9496</v>
      </c>
      <c r="B330" s="25">
        <f t="shared" si="28"/>
        <v>312</v>
      </c>
      <c r="D330" s="269" t="e">
        <f t="shared" si="24"/>
        <v>#NUM!</v>
      </c>
      <c r="E330" s="269" t="e">
        <f t="shared" si="27"/>
        <v>#NUM!</v>
      </c>
      <c r="F330" s="269" t="e">
        <f t="shared" si="29"/>
        <v>#NUM!</v>
      </c>
      <c r="G330" s="270" t="e">
        <f>E$6-SUM(D$19:D330)</f>
        <v>#NUM!</v>
      </c>
      <c r="H330" s="271">
        <f t="shared" si="25"/>
        <v>9496</v>
      </c>
    </row>
    <row r="331" spans="1:8">
      <c r="A331" s="268">
        <f t="shared" si="26"/>
        <v>9527</v>
      </c>
      <c r="B331" s="25">
        <f t="shared" si="28"/>
        <v>313</v>
      </c>
      <c r="D331" s="269" t="e">
        <f t="shared" si="24"/>
        <v>#NUM!</v>
      </c>
      <c r="E331" s="269" t="e">
        <f t="shared" si="27"/>
        <v>#NUM!</v>
      </c>
      <c r="F331" s="269" t="e">
        <f t="shared" si="29"/>
        <v>#NUM!</v>
      </c>
      <c r="G331" s="270" t="e">
        <f>E$6-SUM(D$19:D331)</f>
        <v>#NUM!</v>
      </c>
      <c r="H331" s="271">
        <f t="shared" si="25"/>
        <v>9527</v>
      </c>
    </row>
    <row r="332" spans="1:8">
      <c r="A332" s="268">
        <f t="shared" si="26"/>
        <v>9555</v>
      </c>
      <c r="B332" s="25">
        <f t="shared" si="28"/>
        <v>314</v>
      </c>
      <c r="C332" s="272"/>
      <c r="D332" s="269" t="e">
        <f t="shared" si="24"/>
        <v>#NUM!</v>
      </c>
      <c r="E332" s="269" t="e">
        <f t="shared" si="27"/>
        <v>#NUM!</v>
      </c>
      <c r="F332" s="269" t="e">
        <f t="shared" si="29"/>
        <v>#NUM!</v>
      </c>
      <c r="G332" s="270" t="e">
        <f>E$6-SUM(D$19:D332)</f>
        <v>#NUM!</v>
      </c>
      <c r="H332" s="271">
        <f t="shared" si="25"/>
        <v>9555</v>
      </c>
    </row>
    <row r="333" spans="1:8">
      <c r="A333" s="268">
        <f t="shared" si="26"/>
        <v>9586</v>
      </c>
      <c r="B333" s="25">
        <f t="shared" si="28"/>
        <v>315</v>
      </c>
      <c r="D333" s="269" t="e">
        <f t="shared" si="24"/>
        <v>#NUM!</v>
      </c>
      <c r="E333" s="269" t="e">
        <f t="shared" si="27"/>
        <v>#NUM!</v>
      </c>
      <c r="F333" s="269" t="e">
        <f t="shared" si="29"/>
        <v>#NUM!</v>
      </c>
      <c r="G333" s="270" t="e">
        <f>E$6-SUM(D$19:D333)</f>
        <v>#NUM!</v>
      </c>
      <c r="H333" s="271">
        <f t="shared" si="25"/>
        <v>9586</v>
      </c>
    </row>
    <row r="334" spans="1:8">
      <c r="A334" s="268">
        <f t="shared" si="26"/>
        <v>9616</v>
      </c>
      <c r="B334" s="25">
        <f t="shared" si="28"/>
        <v>316</v>
      </c>
      <c r="D334" s="269" t="e">
        <f t="shared" si="24"/>
        <v>#NUM!</v>
      </c>
      <c r="E334" s="269" t="e">
        <f t="shared" si="27"/>
        <v>#NUM!</v>
      </c>
      <c r="F334" s="269" t="e">
        <f t="shared" si="29"/>
        <v>#NUM!</v>
      </c>
      <c r="G334" s="270" t="e">
        <f>E$6-SUM(D$19:D334)</f>
        <v>#NUM!</v>
      </c>
      <c r="H334" s="271">
        <f t="shared" si="25"/>
        <v>9616</v>
      </c>
    </row>
    <row r="335" spans="1:8">
      <c r="A335" s="268">
        <f t="shared" si="26"/>
        <v>9647</v>
      </c>
      <c r="B335" s="25">
        <f t="shared" si="28"/>
        <v>317</v>
      </c>
      <c r="D335" s="269" t="e">
        <f t="shared" si="24"/>
        <v>#NUM!</v>
      </c>
      <c r="E335" s="269" t="e">
        <f t="shared" si="27"/>
        <v>#NUM!</v>
      </c>
      <c r="F335" s="269" t="e">
        <f t="shared" si="29"/>
        <v>#NUM!</v>
      </c>
      <c r="G335" s="270" t="e">
        <f>E$6-SUM(D$19:D335)</f>
        <v>#NUM!</v>
      </c>
      <c r="H335" s="271">
        <f t="shared" si="25"/>
        <v>9647</v>
      </c>
    </row>
    <row r="336" spans="1:8">
      <c r="A336" s="268">
        <f t="shared" si="26"/>
        <v>9677</v>
      </c>
      <c r="B336" s="25">
        <f t="shared" si="28"/>
        <v>318</v>
      </c>
      <c r="D336" s="269" t="e">
        <f t="shared" si="24"/>
        <v>#NUM!</v>
      </c>
      <c r="E336" s="269" t="e">
        <f t="shared" si="27"/>
        <v>#NUM!</v>
      </c>
      <c r="F336" s="269" t="e">
        <f t="shared" si="29"/>
        <v>#NUM!</v>
      </c>
      <c r="G336" s="270" t="e">
        <f>E$6-SUM(D$19:D336)</f>
        <v>#NUM!</v>
      </c>
      <c r="H336" s="271">
        <f t="shared" si="25"/>
        <v>9677</v>
      </c>
    </row>
    <row r="337" spans="1:8">
      <c r="A337" s="268">
        <f t="shared" si="26"/>
        <v>9708</v>
      </c>
      <c r="B337" s="25">
        <f t="shared" si="28"/>
        <v>319</v>
      </c>
      <c r="D337" s="269" t="e">
        <f t="shared" si="24"/>
        <v>#NUM!</v>
      </c>
      <c r="E337" s="269" t="e">
        <f t="shared" si="27"/>
        <v>#NUM!</v>
      </c>
      <c r="F337" s="269" t="e">
        <f t="shared" si="29"/>
        <v>#NUM!</v>
      </c>
      <c r="G337" s="270" t="e">
        <f>E$6-SUM(D$19:D337)</f>
        <v>#NUM!</v>
      </c>
      <c r="H337" s="271">
        <f t="shared" si="25"/>
        <v>9708</v>
      </c>
    </row>
    <row r="338" spans="1:8">
      <c r="A338" s="268">
        <f t="shared" si="26"/>
        <v>9739</v>
      </c>
      <c r="B338" s="25">
        <f t="shared" si="28"/>
        <v>320</v>
      </c>
      <c r="D338" s="269" t="e">
        <f t="shared" si="24"/>
        <v>#NUM!</v>
      </c>
      <c r="E338" s="269" t="e">
        <f t="shared" si="27"/>
        <v>#NUM!</v>
      </c>
      <c r="F338" s="269" t="e">
        <f t="shared" si="29"/>
        <v>#NUM!</v>
      </c>
      <c r="G338" s="270" t="e">
        <f>E$6-SUM(D$19:D338)</f>
        <v>#NUM!</v>
      </c>
      <c r="H338" s="271">
        <f t="shared" si="25"/>
        <v>9739</v>
      </c>
    </row>
    <row r="339" spans="1:8">
      <c r="A339" s="268">
        <f t="shared" si="26"/>
        <v>9769</v>
      </c>
      <c r="B339" s="25">
        <f t="shared" si="28"/>
        <v>321</v>
      </c>
      <c r="D339" s="269" t="e">
        <f t="shared" ref="D339:D378" si="30">-PPMT(F$8,B339,F$7,E$6)</f>
        <v>#NUM!</v>
      </c>
      <c r="E339" s="269" t="e">
        <f t="shared" si="27"/>
        <v>#NUM!</v>
      </c>
      <c r="F339" s="269" t="e">
        <f t="shared" si="29"/>
        <v>#NUM!</v>
      </c>
      <c r="G339" s="270" t="e">
        <f>E$6-SUM(D$19:D339)</f>
        <v>#NUM!</v>
      </c>
      <c r="H339" s="271">
        <f t="shared" ref="H339:H378" si="31">EDATE($E$9,B339)-1</f>
        <v>9769</v>
      </c>
    </row>
    <row r="340" spans="1:8">
      <c r="A340" s="268">
        <f t="shared" ref="A340:A378" si="32">H340</f>
        <v>9800</v>
      </c>
      <c r="B340" s="25">
        <f t="shared" si="28"/>
        <v>322</v>
      </c>
      <c r="D340" s="269" t="e">
        <f t="shared" si="30"/>
        <v>#NUM!</v>
      </c>
      <c r="E340" s="269" t="e">
        <f t="shared" ref="E340:E378" si="33">F340-D340</f>
        <v>#NUM!</v>
      </c>
      <c r="F340" s="269" t="e">
        <f t="shared" si="29"/>
        <v>#NUM!</v>
      </c>
      <c r="G340" s="270" t="e">
        <f>E$6-SUM(D$19:D340)</f>
        <v>#NUM!</v>
      </c>
      <c r="H340" s="271">
        <f t="shared" si="31"/>
        <v>9800</v>
      </c>
    </row>
    <row r="341" spans="1:8">
      <c r="A341" s="268">
        <f t="shared" si="32"/>
        <v>9830</v>
      </c>
      <c r="B341" s="25">
        <f t="shared" ref="B341:B378" si="34">B340+1</f>
        <v>323</v>
      </c>
      <c r="D341" s="269" t="e">
        <f t="shared" si="30"/>
        <v>#NUM!</v>
      </c>
      <c r="E341" s="269" t="e">
        <f t="shared" si="33"/>
        <v>#NUM!</v>
      </c>
      <c r="F341" s="269" t="e">
        <f t="shared" ref="F341:F378" si="35">IF(G340&gt;0,F340,0)</f>
        <v>#NUM!</v>
      </c>
      <c r="G341" s="270" t="e">
        <f>E$6-SUM(D$19:D341)</f>
        <v>#NUM!</v>
      </c>
      <c r="H341" s="271">
        <f t="shared" si="31"/>
        <v>9830</v>
      </c>
    </row>
    <row r="342" spans="1:8">
      <c r="A342" s="268">
        <f t="shared" si="32"/>
        <v>9861</v>
      </c>
      <c r="B342" s="25">
        <f t="shared" si="34"/>
        <v>324</v>
      </c>
      <c r="D342" s="269" t="e">
        <f t="shared" si="30"/>
        <v>#NUM!</v>
      </c>
      <c r="E342" s="269" t="e">
        <f t="shared" si="33"/>
        <v>#NUM!</v>
      </c>
      <c r="F342" s="269" t="e">
        <f t="shared" si="35"/>
        <v>#NUM!</v>
      </c>
      <c r="G342" s="270" t="e">
        <f>E$6-SUM(D$19:D342)</f>
        <v>#NUM!</v>
      </c>
      <c r="H342" s="271">
        <f t="shared" si="31"/>
        <v>9861</v>
      </c>
    </row>
    <row r="343" spans="1:8">
      <c r="A343" s="268">
        <f t="shared" si="32"/>
        <v>9892</v>
      </c>
      <c r="B343" s="25">
        <f t="shared" si="34"/>
        <v>325</v>
      </c>
      <c r="D343" s="269" t="e">
        <f t="shared" si="30"/>
        <v>#NUM!</v>
      </c>
      <c r="E343" s="269" t="e">
        <f t="shared" si="33"/>
        <v>#NUM!</v>
      </c>
      <c r="F343" s="269" t="e">
        <f t="shared" si="35"/>
        <v>#NUM!</v>
      </c>
      <c r="G343" s="270" t="e">
        <f>E$6-SUM(D$19:D343)</f>
        <v>#NUM!</v>
      </c>
      <c r="H343" s="271">
        <f t="shared" si="31"/>
        <v>9892</v>
      </c>
    </row>
    <row r="344" spans="1:8">
      <c r="A344" s="268">
        <f t="shared" si="32"/>
        <v>9920</v>
      </c>
      <c r="B344" s="25">
        <f t="shared" si="34"/>
        <v>326</v>
      </c>
      <c r="D344" s="269" t="e">
        <f t="shared" si="30"/>
        <v>#NUM!</v>
      </c>
      <c r="E344" s="269" t="e">
        <f t="shared" si="33"/>
        <v>#NUM!</v>
      </c>
      <c r="F344" s="269" t="e">
        <f t="shared" si="35"/>
        <v>#NUM!</v>
      </c>
      <c r="G344" s="270" t="e">
        <f>E$6-SUM(D$19:D344)</f>
        <v>#NUM!</v>
      </c>
      <c r="H344" s="271">
        <f t="shared" si="31"/>
        <v>9920</v>
      </c>
    </row>
    <row r="345" spans="1:8">
      <c r="A345" s="268">
        <f t="shared" si="32"/>
        <v>9951</v>
      </c>
      <c r="B345" s="25">
        <f t="shared" si="34"/>
        <v>327</v>
      </c>
      <c r="C345" s="272"/>
      <c r="D345" s="269" t="e">
        <f t="shared" si="30"/>
        <v>#NUM!</v>
      </c>
      <c r="E345" s="269" t="e">
        <f t="shared" si="33"/>
        <v>#NUM!</v>
      </c>
      <c r="F345" s="269" t="e">
        <f t="shared" si="35"/>
        <v>#NUM!</v>
      </c>
      <c r="G345" s="270" t="e">
        <f>E$6-SUM(D$19:D345)</f>
        <v>#NUM!</v>
      </c>
      <c r="H345" s="271">
        <f t="shared" si="31"/>
        <v>9951</v>
      </c>
    </row>
    <row r="346" spans="1:8">
      <c r="A346" s="268">
        <f t="shared" si="32"/>
        <v>9981</v>
      </c>
      <c r="B346" s="25">
        <f t="shared" si="34"/>
        <v>328</v>
      </c>
      <c r="D346" s="269" t="e">
        <f t="shared" si="30"/>
        <v>#NUM!</v>
      </c>
      <c r="E346" s="269" t="e">
        <f t="shared" si="33"/>
        <v>#NUM!</v>
      </c>
      <c r="F346" s="269" t="e">
        <f t="shared" si="35"/>
        <v>#NUM!</v>
      </c>
      <c r="G346" s="270" t="e">
        <f>E$6-SUM(D$19:D346)</f>
        <v>#NUM!</v>
      </c>
      <c r="H346" s="271">
        <f t="shared" si="31"/>
        <v>9981</v>
      </c>
    </row>
    <row r="347" spans="1:8">
      <c r="A347" s="268">
        <f t="shared" si="32"/>
        <v>10012</v>
      </c>
      <c r="B347" s="25">
        <f t="shared" si="34"/>
        <v>329</v>
      </c>
      <c r="D347" s="269" t="e">
        <f t="shared" si="30"/>
        <v>#NUM!</v>
      </c>
      <c r="E347" s="269" t="e">
        <f t="shared" si="33"/>
        <v>#NUM!</v>
      </c>
      <c r="F347" s="269" t="e">
        <f t="shared" si="35"/>
        <v>#NUM!</v>
      </c>
      <c r="G347" s="270" t="e">
        <f>E$6-SUM(D$19:D347)</f>
        <v>#NUM!</v>
      </c>
      <c r="H347" s="271">
        <f t="shared" si="31"/>
        <v>10012</v>
      </c>
    </row>
    <row r="348" spans="1:8">
      <c r="A348" s="268">
        <f t="shared" si="32"/>
        <v>10042</v>
      </c>
      <c r="B348" s="25">
        <f t="shared" si="34"/>
        <v>330</v>
      </c>
      <c r="D348" s="269" t="e">
        <f t="shared" si="30"/>
        <v>#NUM!</v>
      </c>
      <c r="E348" s="269" t="e">
        <f t="shared" si="33"/>
        <v>#NUM!</v>
      </c>
      <c r="F348" s="269" t="e">
        <f t="shared" si="35"/>
        <v>#NUM!</v>
      </c>
      <c r="G348" s="270" t="e">
        <f>E$6-SUM(D$19:D348)</f>
        <v>#NUM!</v>
      </c>
      <c r="H348" s="271">
        <f t="shared" si="31"/>
        <v>10042</v>
      </c>
    </row>
    <row r="349" spans="1:8">
      <c r="A349" s="268">
        <f t="shared" si="32"/>
        <v>10073</v>
      </c>
      <c r="B349" s="25">
        <f t="shared" si="34"/>
        <v>331</v>
      </c>
      <c r="D349" s="269" t="e">
        <f t="shared" si="30"/>
        <v>#NUM!</v>
      </c>
      <c r="E349" s="269" t="e">
        <f t="shared" si="33"/>
        <v>#NUM!</v>
      </c>
      <c r="F349" s="269" t="e">
        <f t="shared" si="35"/>
        <v>#NUM!</v>
      </c>
      <c r="G349" s="270" t="e">
        <f>E$6-SUM(D$19:D349)</f>
        <v>#NUM!</v>
      </c>
      <c r="H349" s="271">
        <f t="shared" si="31"/>
        <v>10073</v>
      </c>
    </row>
    <row r="350" spans="1:8">
      <c r="A350" s="268">
        <f t="shared" si="32"/>
        <v>10104</v>
      </c>
      <c r="B350" s="25">
        <f t="shared" si="34"/>
        <v>332</v>
      </c>
      <c r="D350" s="269" t="e">
        <f t="shared" si="30"/>
        <v>#NUM!</v>
      </c>
      <c r="E350" s="269" t="e">
        <f t="shared" si="33"/>
        <v>#NUM!</v>
      </c>
      <c r="F350" s="269" t="e">
        <f t="shared" si="35"/>
        <v>#NUM!</v>
      </c>
      <c r="G350" s="270" t="e">
        <f>E$6-SUM(D$19:D350)</f>
        <v>#NUM!</v>
      </c>
      <c r="H350" s="271">
        <f t="shared" si="31"/>
        <v>10104</v>
      </c>
    </row>
    <row r="351" spans="1:8">
      <c r="A351" s="268">
        <f t="shared" si="32"/>
        <v>10134</v>
      </c>
      <c r="B351" s="25">
        <f t="shared" si="34"/>
        <v>333</v>
      </c>
      <c r="D351" s="269" t="e">
        <f t="shared" si="30"/>
        <v>#NUM!</v>
      </c>
      <c r="E351" s="269" t="e">
        <f t="shared" si="33"/>
        <v>#NUM!</v>
      </c>
      <c r="F351" s="269" t="e">
        <f t="shared" si="35"/>
        <v>#NUM!</v>
      </c>
      <c r="G351" s="270" t="e">
        <f>E$6-SUM(D$19:D351)</f>
        <v>#NUM!</v>
      </c>
      <c r="H351" s="271">
        <f t="shared" si="31"/>
        <v>10134</v>
      </c>
    </row>
    <row r="352" spans="1:8">
      <c r="A352" s="268">
        <f t="shared" si="32"/>
        <v>10165</v>
      </c>
      <c r="B352" s="25">
        <f t="shared" si="34"/>
        <v>334</v>
      </c>
      <c r="D352" s="269" t="e">
        <f t="shared" si="30"/>
        <v>#NUM!</v>
      </c>
      <c r="E352" s="269" t="e">
        <f t="shared" si="33"/>
        <v>#NUM!</v>
      </c>
      <c r="F352" s="269" t="e">
        <f t="shared" si="35"/>
        <v>#NUM!</v>
      </c>
      <c r="G352" s="270" t="e">
        <f>E$6-SUM(D$19:D352)</f>
        <v>#NUM!</v>
      </c>
      <c r="H352" s="271">
        <f t="shared" si="31"/>
        <v>10165</v>
      </c>
    </row>
    <row r="353" spans="1:8">
      <c r="A353" s="268">
        <f t="shared" si="32"/>
        <v>10195</v>
      </c>
      <c r="B353" s="25">
        <f t="shared" si="34"/>
        <v>335</v>
      </c>
      <c r="D353" s="269" t="e">
        <f t="shared" si="30"/>
        <v>#NUM!</v>
      </c>
      <c r="E353" s="269" t="e">
        <f t="shared" si="33"/>
        <v>#NUM!</v>
      </c>
      <c r="F353" s="269" t="e">
        <f t="shared" si="35"/>
        <v>#NUM!</v>
      </c>
      <c r="G353" s="270" t="e">
        <f>E$6-SUM(D$19:D353)</f>
        <v>#NUM!</v>
      </c>
      <c r="H353" s="271">
        <f t="shared" si="31"/>
        <v>10195</v>
      </c>
    </row>
    <row r="354" spans="1:8">
      <c r="A354" s="268">
        <f t="shared" si="32"/>
        <v>10226</v>
      </c>
      <c r="B354" s="25">
        <f t="shared" si="34"/>
        <v>336</v>
      </c>
      <c r="D354" s="269" t="e">
        <f t="shared" si="30"/>
        <v>#NUM!</v>
      </c>
      <c r="E354" s="269" t="e">
        <f t="shared" si="33"/>
        <v>#NUM!</v>
      </c>
      <c r="F354" s="269" t="e">
        <f t="shared" si="35"/>
        <v>#NUM!</v>
      </c>
      <c r="G354" s="270" t="e">
        <f>E$6-SUM(D$19:D354)</f>
        <v>#NUM!</v>
      </c>
      <c r="H354" s="271">
        <f t="shared" si="31"/>
        <v>10226</v>
      </c>
    </row>
    <row r="355" spans="1:8">
      <c r="A355" s="268">
        <f t="shared" si="32"/>
        <v>10257</v>
      </c>
      <c r="B355" s="25">
        <f t="shared" si="34"/>
        <v>337</v>
      </c>
      <c r="D355" s="269" t="e">
        <f t="shared" si="30"/>
        <v>#NUM!</v>
      </c>
      <c r="E355" s="269" t="e">
        <f t="shared" si="33"/>
        <v>#NUM!</v>
      </c>
      <c r="F355" s="269" t="e">
        <f t="shared" si="35"/>
        <v>#NUM!</v>
      </c>
      <c r="G355" s="270" t="e">
        <f>E$6-SUM(D$19:D355)</f>
        <v>#NUM!</v>
      </c>
      <c r="H355" s="271">
        <f t="shared" si="31"/>
        <v>10257</v>
      </c>
    </row>
    <row r="356" spans="1:8">
      <c r="A356" s="268">
        <f t="shared" si="32"/>
        <v>10286</v>
      </c>
      <c r="B356" s="25">
        <f t="shared" si="34"/>
        <v>338</v>
      </c>
      <c r="D356" s="269" t="e">
        <f t="shared" si="30"/>
        <v>#NUM!</v>
      </c>
      <c r="E356" s="269" t="e">
        <f t="shared" si="33"/>
        <v>#NUM!</v>
      </c>
      <c r="F356" s="269" t="e">
        <f t="shared" si="35"/>
        <v>#NUM!</v>
      </c>
      <c r="G356" s="270" t="e">
        <f>E$6-SUM(D$19:D356)</f>
        <v>#NUM!</v>
      </c>
      <c r="H356" s="271">
        <f t="shared" si="31"/>
        <v>10286</v>
      </c>
    </row>
    <row r="357" spans="1:8">
      <c r="A357" s="268">
        <f t="shared" si="32"/>
        <v>10317</v>
      </c>
      <c r="B357" s="25">
        <f t="shared" si="34"/>
        <v>339</v>
      </c>
      <c r="C357" s="272"/>
      <c r="D357" s="269" t="e">
        <f t="shared" si="30"/>
        <v>#NUM!</v>
      </c>
      <c r="E357" s="269" t="e">
        <f t="shared" si="33"/>
        <v>#NUM!</v>
      </c>
      <c r="F357" s="269" t="e">
        <f t="shared" si="35"/>
        <v>#NUM!</v>
      </c>
      <c r="G357" s="270" t="e">
        <f>E$6-SUM(D$19:D357)</f>
        <v>#NUM!</v>
      </c>
      <c r="H357" s="271">
        <f t="shared" si="31"/>
        <v>10317</v>
      </c>
    </row>
    <row r="358" spans="1:8">
      <c r="A358" s="268">
        <f t="shared" si="32"/>
        <v>10347</v>
      </c>
      <c r="B358" s="25">
        <f t="shared" si="34"/>
        <v>340</v>
      </c>
      <c r="D358" s="269" t="e">
        <f t="shared" si="30"/>
        <v>#NUM!</v>
      </c>
      <c r="E358" s="269" t="e">
        <f t="shared" si="33"/>
        <v>#NUM!</v>
      </c>
      <c r="F358" s="269" t="e">
        <f t="shared" si="35"/>
        <v>#NUM!</v>
      </c>
      <c r="G358" s="270" t="e">
        <f>E$6-SUM(D$19:D358)</f>
        <v>#NUM!</v>
      </c>
      <c r="H358" s="271">
        <f t="shared" si="31"/>
        <v>10347</v>
      </c>
    </row>
    <row r="359" spans="1:8">
      <c r="A359" s="268">
        <f t="shared" si="32"/>
        <v>10378</v>
      </c>
      <c r="B359" s="25">
        <f t="shared" si="34"/>
        <v>341</v>
      </c>
      <c r="D359" s="269" t="e">
        <f t="shared" si="30"/>
        <v>#NUM!</v>
      </c>
      <c r="E359" s="269" t="e">
        <f t="shared" si="33"/>
        <v>#NUM!</v>
      </c>
      <c r="F359" s="269" t="e">
        <f t="shared" si="35"/>
        <v>#NUM!</v>
      </c>
      <c r="G359" s="270" t="e">
        <f>E$6-SUM(D$19:D359)</f>
        <v>#NUM!</v>
      </c>
      <c r="H359" s="271">
        <f t="shared" si="31"/>
        <v>10378</v>
      </c>
    </row>
    <row r="360" spans="1:8">
      <c r="A360" s="268">
        <f t="shared" si="32"/>
        <v>10408</v>
      </c>
      <c r="B360" s="25">
        <f t="shared" si="34"/>
        <v>342</v>
      </c>
      <c r="D360" s="269" t="e">
        <f t="shared" si="30"/>
        <v>#NUM!</v>
      </c>
      <c r="E360" s="269" t="e">
        <f t="shared" si="33"/>
        <v>#NUM!</v>
      </c>
      <c r="F360" s="269" t="e">
        <f t="shared" si="35"/>
        <v>#NUM!</v>
      </c>
      <c r="G360" s="270" t="e">
        <f>E$6-SUM(D$19:D360)</f>
        <v>#NUM!</v>
      </c>
      <c r="H360" s="271">
        <f t="shared" si="31"/>
        <v>10408</v>
      </c>
    </row>
    <row r="361" spans="1:8">
      <c r="A361" s="268">
        <f t="shared" si="32"/>
        <v>10439</v>
      </c>
      <c r="B361" s="25">
        <f t="shared" si="34"/>
        <v>343</v>
      </c>
      <c r="D361" s="269" t="e">
        <f t="shared" si="30"/>
        <v>#NUM!</v>
      </c>
      <c r="E361" s="269" t="e">
        <f t="shared" si="33"/>
        <v>#NUM!</v>
      </c>
      <c r="F361" s="269" t="e">
        <f t="shared" si="35"/>
        <v>#NUM!</v>
      </c>
      <c r="G361" s="270" t="e">
        <f>E$6-SUM(D$19:D361)</f>
        <v>#NUM!</v>
      </c>
      <c r="H361" s="271">
        <f t="shared" si="31"/>
        <v>10439</v>
      </c>
    </row>
    <row r="362" spans="1:8">
      <c r="A362" s="268">
        <f t="shared" si="32"/>
        <v>10470</v>
      </c>
      <c r="B362" s="25">
        <f t="shared" si="34"/>
        <v>344</v>
      </c>
      <c r="D362" s="269" t="e">
        <f t="shared" si="30"/>
        <v>#NUM!</v>
      </c>
      <c r="E362" s="269" t="e">
        <f t="shared" si="33"/>
        <v>#NUM!</v>
      </c>
      <c r="F362" s="269" t="e">
        <f t="shared" si="35"/>
        <v>#NUM!</v>
      </c>
      <c r="G362" s="270" t="e">
        <f>E$6-SUM(D$19:D362)</f>
        <v>#NUM!</v>
      </c>
      <c r="H362" s="271">
        <f t="shared" si="31"/>
        <v>10470</v>
      </c>
    </row>
    <row r="363" spans="1:8">
      <c r="A363" s="268">
        <f t="shared" si="32"/>
        <v>10500</v>
      </c>
      <c r="B363" s="25">
        <f t="shared" si="34"/>
        <v>345</v>
      </c>
      <c r="D363" s="269" t="e">
        <f t="shared" si="30"/>
        <v>#NUM!</v>
      </c>
      <c r="E363" s="269" t="e">
        <f t="shared" si="33"/>
        <v>#NUM!</v>
      </c>
      <c r="F363" s="269" t="e">
        <f t="shared" si="35"/>
        <v>#NUM!</v>
      </c>
      <c r="G363" s="270" t="e">
        <f>E$6-SUM(D$19:D363)</f>
        <v>#NUM!</v>
      </c>
      <c r="H363" s="271">
        <f t="shared" si="31"/>
        <v>10500</v>
      </c>
    </row>
    <row r="364" spans="1:8">
      <c r="A364" s="268">
        <f t="shared" si="32"/>
        <v>10531</v>
      </c>
      <c r="B364" s="25">
        <f t="shared" si="34"/>
        <v>346</v>
      </c>
      <c r="D364" s="269" t="e">
        <f t="shared" si="30"/>
        <v>#NUM!</v>
      </c>
      <c r="E364" s="269" t="e">
        <f t="shared" si="33"/>
        <v>#NUM!</v>
      </c>
      <c r="F364" s="269" t="e">
        <f t="shared" si="35"/>
        <v>#NUM!</v>
      </c>
      <c r="G364" s="270" t="e">
        <f>E$6-SUM(D$19:D364)</f>
        <v>#NUM!</v>
      </c>
      <c r="H364" s="271">
        <f t="shared" si="31"/>
        <v>10531</v>
      </c>
    </row>
    <row r="365" spans="1:8">
      <c r="A365" s="268">
        <f t="shared" si="32"/>
        <v>10561</v>
      </c>
      <c r="B365" s="25">
        <f t="shared" si="34"/>
        <v>347</v>
      </c>
      <c r="D365" s="269" t="e">
        <f t="shared" si="30"/>
        <v>#NUM!</v>
      </c>
      <c r="E365" s="269" t="e">
        <f t="shared" si="33"/>
        <v>#NUM!</v>
      </c>
      <c r="F365" s="269" t="e">
        <f t="shared" si="35"/>
        <v>#NUM!</v>
      </c>
      <c r="G365" s="270" t="e">
        <f>E$6-SUM(D$19:D365)</f>
        <v>#NUM!</v>
      </c>
      <c r="H365" s="271">
        <f t="shared" si="31"/>
        <v>10561</v>
      </c>
    </row>
    <row r="366" spans="1:8">
      <c r="A366" s="268">
        <f t="shared" si="32"/>
        <v>10592</v>
      </c>
      <c r="B366" s="25">
        <f t="shared" si="34"/>
        <v>348</v>
      </c>
      <c r="D366" s="269" t="e">
        <f t="shared" si="30"/>
        <v>#NUM!</v>
      </c>
      <c r="E366" s="269" t="e">
        <f t="shared" si="33"/>
        <v>#NUM!</v>
      </c>
      <c r="F366" s="269" t="e">
        <f t="shared" si="35"/>
        <v>#NUM!</v>
      </c>
      <c r="G366" s="270" t="e">
        <f>E$6-SUM(D$19:D366)</f>
        <v>#NUM!</v>
      </c>
      <c r="H366" s="271">
        <f t="shared" si="31"/>
        <v>10592</v>
      </c>
    </row>
    <row r="367" spans="1:8">
      <c r="A367" s="268">
        <f t="shared" si="32"/>
        <v>10623</v>
      </c>
      <c r="B367" s="25">
        <f t="shared" si="34"/>
        <v>349</v>
      </c>
      <c r="D367" s="269" t="e">
        <f t="shared" si="30"/>
        <v>#NUM!</v>
      </c>
      <c r="E367" s="269" t="e">
        <f t="shared" si="33"/>
        <v>#NUM!</v>
      </c>
      <c r="F367" s="269" t="e">
        <f t="shared" si="35"/>
        <v>#NUM!</v>
      </c>
      <c r="G367" s="270" t="e">
        <f>E$6-SUM(D$19:D367)</f>
        <v>#NUM!</v>
      </c>
      <c r="H367" s="271">
        <f t="shared" si="31"/>
        <v>10623</v>
      </c>
    </row>
    <row r="368" spans="1:8">
      <c r="A368" s="268">
        <f t="shared" si="32"/>
        <v>10651</v>
      </c>
      <c r="B368" s="25">
        <f t="shared" si="34"/>
        <v>350</v>
      </c>
      <c r="D368" s="269" t="e">
        <f t="shared" si="30"/>
        <v>#NUM!</v>
      </c>
      <c r="E368" s="269" t="e">
        <f t="shared" si="33"/>
        <v>#NUM!</v>
      </c>
      <c r="F368" s="269" t="e">
        <f t="shared" si="35"/>
        <v>#NUM!</v>
      </c>
      <c r="G368" s="270" t="e">
        <f>E$6-SUM(D$19:D368)</f>
        <v>#NUM!</v>
      </c>
      <c r="H368" s="271">
        <f t="shared" si="31"/>
        <v>10651</v>
      </c>
    </row>
    <row r="369" spans="1:8">
      <c r="A369" s="268">
        <f t="shared" si="32"/>
        <v>10682</v>
      </c>
      <c r="B369" s="25">
        <f t="shared" si="34"/>
        <v>351</v>
      </c>
      <c r="C369" s="272"/>
      <c r="D369" s="269" t="e">
        <f t="shared" si="30"/>
        <v>#NUM!</v>
      </c>
      <c r="E369" s="269" t="e">
        <f t="shared" si="33"/>
        <v>#NUM!</v>
      </c>
      <c r="F369" s="269" t="e">
        <f t="shared" si="35"/>
        <v>#NUM!</v>
      </c>
      <c r="G369" s="270" t="e">
        <f>E$6-SUM(D$19:D369)</f>
        <v>#NUM!</v>
      </c>
      <c r="H369" s="271">
        <f t="shared" si="31"/>
        <v>10682</v>
      </c>
    </row>
    <row r="370" spans="1:8">
      <c r="A370" s="268">
        <f t="shared" si="32"/>
        <v>10712</v>
      </c>
      <c r="B370" s="25">
        <f t="shared" si="34"/>
        <v>352</v>
      </c>
      <c r="D370" s="269" t="e">
        <f t="shared" si="30"/>
        <v>#NUM!</v>
      </c>
      <c r="E370" s="269" t="e">
        <f t="shared" si="33"/>
        <v>#NUM!</v>
      </c>
      <c r="F370" s="269" t="e">
        <f t="shared" si="35"/>
        <v>#NUM!</v>
      </c>
      <c r="G370" s="270" t="e">
        <f>E$6-SUM(D$19:D370)</f>
        <v>#NUM!</v>
      </c>
      <c r="H370" s="271">
        <f t="shared" si="31"/>
        <v>10712</v>
      </c>
    </row>
    <row r="371" spans="1:8">
      <c r="A371" s="268">
        <f t="shared" si="32"/>
        <v>10743</v>
      </c>
      <c r="B371" s="25">
        <f t="shared" si="34"/>
        <v>353</v>
      </c>
      <c r="D371" s="269" t="e">
        <f t="shared" si="30"/>
        <v>#NUM!</v>
      </c>
      <c r="E371" s="269" t="e">
        <f t="shared" si="33"/>
        <v>#NUM!</v>
      </c>
      <c r="F371" s="269" t="e">
        <f t="shared" si="35"/>
        <v>#NUM!</v>
      </c>
      <c r="G371" s="270" t="e">
        <f>E$6-SUM(D$19:D371)</f>
        <v>#NUM!</v>
      </c>
      <c r="H371" s="271">
        <f t="shared" si="31"/>
        <v>10743</v>
      </c>
    </row>
    <row r="372" spans="1:8">
      <c r="A372" s="268">
        <f t="shared" si="32"/>
        <v>10773</v>
      </c>
      <c r="B372" s="25">
        <f t="shared" si="34"/>
        <v>354</v>
      </c>
      <c r="D372" s="269" t="e">
        <f t="shared" si="30"/>
        <v>#NUM!</v>
      </c>
      <c r="E372" s="269" t="e">
        <f t="shared" si="33"/>
        <v>#NUM!</v>
      </c>
      <c r="F372" s="269" t="e">
        <f t="shared" si="35"/>
        <v>#NUM!</v>
      </c>
      <c r="G372" s="270" t="e">
        <f>E$6-SUM(D$19:D372)</f>
        <v>#NUM!</v>
      </c>
      <c r="H372" s="271">
        <f t="shared" si="31"/>
        <v>10773</v>
      </c>
    </row>
    <row r="373" spans="1:8">
      <c r="A373" s="268">
        <f t="shared" si="32"/>
        <v>10804</v>
      </c>
      <c r="B373" s="25">
        <f t="shared" si="34"/>
        <v>355</v>
      </c>
      <c r="D373" s="269" t="e">
        <f t="shared" si="30"/>
        <v>#NUM!</v>
      </c>
      <c r="E373" s="269" t="e">
        <f t="shared" si="33"/>
        <v>#NUM!</v>
      </c>
      <c r="F373" s="269" t="e">
        <f t="shared" si="35"/>
        <v>#NUM!</v>
      </c>
      <c r="G373" s="270" t="e">
        <f>E$6-SUM(D$19:D373)</f>
        <v>#NUM!</v>
      </c>
      <c r="H373" s="271">
        <f t="shared" si="31"/>
        <v>10804</v>
      </c>
    </row>
    <row r="374" spans="1:8">
      <c r="A374" s="268">
        <f t="shared" si="32"/>
        <v>10835</v>
      </c>
      <c r="B374" s="25">
        <f t="shared" si="34"/>
        <v>356</v>
      </c>
      <c r="D374" s="269" t="e">
        <f t="shared" si="30"/>
        <v>#NUM!</v>
      </c>
      <c r="E374" s="269" t="e">
        <f t="shared" si="33"/>
        <v>#NUM!</v>
      </c>
      <c r="F374" s="269" t="e">
        <f t="shared" si="35"/>
        <v>#NUM!</v>
      </c>
      <c r="G374" s="270" t="e">
        <f>E$6-SUM(D$19:D374)</f>
        <v>#NUM!</v>
      </c>
      <c r="H374" s="271">
        <f t="shared" si="31"/>
        <v>10835</v>
      </c>
    </row>
    <row r="375" spans="1:8">
      <c r="A375" s="268">
        <f t="shared" si="32"/>
        <v>10865</v>
      </c>
      <c r="B375" s="25">
        <f t="shared" si="34"/>
        <v>357</v>
      </c>
      <c r="D375" s="269" t="e">
        <f t="shared" si="30"/>
        <v>#NUM!</v>
      </c>
      <c r="E375" s="269" t="e">
        <f t="shared" si="33"/>
        <v>#NUM!</v>
      </c>
      <c r="F375" s="269" t="e">
        <f t="shared" si="35"/>
        <v>#NUM!</v>
      </c>
      <c r="G375" s="270" t="e">
        <f>E$6-SUM(D$19:D375)</f>
        <v>#NUM!</v>
      </c>
      <c r="H375" s="271">
        <f t="shared" si="31"/>
        <v>10865</v>
      </c>
    </row>
    <row r="376" spans="1:8">
      <c r="A376" s="268">
        <f t="shared" si="32"/>
        <v>10896</v>
      </c>
      <c r="B376" s="25">
        <f t="shared" si="34"/>
        <v>358</v>
      </c>
      <c r="D376" s="269" t="e">
        <f t="shared" si="30"/>
        <v>#NUM!</v>
      </c>
      <c r="E376" s="269" t="e">
        <f t="shared" si="33"/>
        <v>#NUM!</v>
      </c>
      <c r="F376" s="269" t="e">
        <f t="shared" si="35"/>
        <v>#NUM!</v>
      </c>
      <c r="G376" s="270" t="e">
        <f>E$6-SUM(D$19:D376)</f>
        <v>#NUM!</v>
      </c>
      <c r="H376" s="271">
        <f t="shared" si="31"/>
        <v>10896</v>
      </c>
    </row>
    <row r="377" spans="1:8">
      <c r="A377" s="268">
        <f t="shared" si="32"/>
        <v>10926</v>
      </c>
      <c r="B377" s="25">
        <f t="shared" si="34"/>
        <v>359</v>
      </c>
      <c r="D377" s="269" t="e">
        <f t="shared" si="30"/>
        <v>#NUM!</v>
      </c>
      <c r="E377" s="269" t="e">
        <f t="shared" si="33"/>
        <v>#NUM!</v>
      </c>
      <c r="F377" s="269" t="e">
        <f t="shared" si="35"/>
        <v>#NUM!</v>
      </c>
      <c r="G377" s="270" t="e">
        <f>E$6-SUM(D$19:D377)</f>
        <v>#NUM!</v>
      </c>
      <c r="H377" s="271">
        <f t="shared" si="31"/>
        <v>10926</v>
      </c>
    </row>
    <row r="378" spans="1:8">
      <c r="A378" s="268">
        <f t="shared" si="32"/>
        <v>10957</v>
      </c>
      <c r="B378" s="25">
        <f t="shared" si="34"/>
        <v>360</v>
      </c>
      <c r="D378" s="269" t="e">
        <f t="shared" si="30"/>
        <v>#NUM!</v>
      </c>
      <c r="E378" s="269" t="e">
        <f t="shared" si="33"/>
        <v>#NUM!</v>
      </c>
      <c r="F378" s="269" t="e">
        <f t="shared" si="35"/>
        <v>#NUM!</v>
      </c>
      <c r="G378" s="270" t="e">
        <f>E$6-SUM(D$19:D378)</f>
        <v>#NUM!</v>
      </c>
      <c r="H378" s="271">
        <f t="shared" si="31"/>
        <v>10957</v>
      </c>
    </row>
    <row r="379" spans="1:8">
      <c r="D379" s="269"/>
      <c r="E379" s="269"/>
      <c r="F379" s="269"/>
      <c r="G379" s="270"/>
    </row>
    <row r="380" spans="1:8">
      <c r="D380" s="269"/>
      <c r="E380" s="269"/>
      <c r="F380" s="269"/>
      <c r="G380" s="270"/>
    </row>
    <row r="381" spans="1:8">
      <c r="D381" s="269"/>
      <c r="E381" s="269"/>
      <c r="F381" s="269"/>
      <c r="G381" s="270"/>
    </row>
    <row r="382" spans="1:8">
      <c r="D382" s="269"/>
      <c r="E382" s="269"/>
      <c r="F382" s="269"/>
      <c r="G382" s="270"/>
    </row>
    <row r="383" spans="1:8">
      <c r="D383" s="269"/>
      <c r="E383" s="269"/>
      <c r="F383" s="269"/>
      <c r="G383" s="270"/>
    </row>
    <row r="384" spans="1:8">
      <c r="D384" s="269"/>
      <c r="E384" s="269"/>
      <c r="F384" s="269"/>
      <c r="G384" s="270"/>
    </row>
    <row r="385" spans="4:7">
      <c r="D385" s="269"/>
      <c r="E385" s="269"/>
      <c r="F385" s="269"/>
      <c r="G385" s="270"/>
    </row>
    <row r="386" spans="4:7">
      <c r="D386" s="269"/>
      <c r="E386" s="269"/>
      <c r="F386" s="269"/>
      <c r="G386" s="270"/>
    </row>
    <row r="387" spans="4:7">
      <c r="D387" s="269"/>
      <c r="E387" s="269"/>
      <c r="F387" s="269"/>
      <c r="G387" s="270"/>
    </row>
    <row r="388" spans="4:7">
      <c r="D388" s="269"/>
      <c r="E388" s="269"/>
      <c r="F388" s="269"/>
      <c r="G388" s="270"/>
    </row>
    <row r="389" spans="4:7">
      <c r="D389" s="269"/>
      <c r="E389" s="269"/>
      <c r="F389" s="269"/>
      <c r="G389" s="270"/>
    </row>
    <row r="390" spans="4:7">
      <c r="D390" s="269"/>
      <c r="E390" s="269"/>
      <c r="F390" s="269"/>
      <c r="G390" s="270"/>
    </row>
    <row r="391" spans="4:7">
      <c r="D391" s="269"/>
      <c r="E391" s="269"/>
      <c r="F391" s="269"/>
      <c r="G391" s="270"/>
    </row>
    <row r="392" spans="4:7">
      <c r="D392" s="269"/>
      <c r="E392" s="269"/>
      <c r="F392" s="269"/>
      <c r="G392" s="270"/>
    </row>
    <row r="393" spans="4:7">
      <c r="D393" s="269"/>
      <c r="E393" s="269"/>
      <c r="F393" s="269"/>
      <c r="G393" s="270"/>
    </row>
    <row r="394" spans="4:7">
      <c r="D394" s="269"/>
      <c r="E394" s="269"/>
      <c r="F394" s="269"/>
      <c r="G394" s="270"/>
    </row>
    <row r="395" spans="4:7">
      <c r="D395" s="269"/>
      <c r="E395" s="269"/>
      <c r="F395" s="269"/>
      <c r="G395" s="270"/>
    </row>
    <row r="396" spans="4:7">
      <c r="D396" s="269"/>
      <c r="E396" s="269"/>
      <c r="F396" s="269"/>
      <c r="G396" s="270"/>
    </row>
    <row r="397" spans="4:7">
      <c r="D397" s="269"/>
      <c r="E397" s="269"/>
      <c r="F397" s="269"/>
      <c r="G397" s="270"/>
    </row>
    <row r="398" spans="4:7">
      <c r="D398" s="269"/>
      <c r="E398" s="269"/>
      <c r="F398" s="269"/>
      <c r="G398" s="270"/>
    </row>
    <row r="399" spans="4:7">
      <c r="D399" s="269"/>
      <c r="E399" s="269"/>
      <c r="F399" s="269"/>
      <c r="G399" s="270"/>
    </row>
    <row r="400" spans="4:7">
      <c r="D400" s="269"/>
      <c r="E400" s="269"/>
      <c r="F400" s="269"/>
      <c r="G400" s="270"/>
    </row>
    <row r="401" spans="4:7">
      <c r="D401" s="269"/>
      <c r="E401" s="269"/>
      <c r="F401" s="269"/>
      <c r="G401" s="270"/>
    </row>
    <row r="402" spans="4:7">
      <c r="D402" s="269"/>
      <c r="E402" s="269"/>
      <c r="F402" s="269"/>
      <c r="G402" s="270"/>
    </row>
    <row r="403" spans="4:7">
      <c r="D403" s="269"/>
      <c r="E403" s="269"/>
      <c r="F403" s="269"/>
      <c r="G403" s="270"/>
    </row>
    <row r="404" spans="4:7">
      <c r="D404" s="269"/>
      <c r="E404" s="269"/>
      <c r="F404" s="269"/>
      <c r="G404" s="270"/>
    </row>
    <row r="405" spans="4:7">
      <c r="D405" s="269"/>
      <c r="E405" s="269"/>
      <c r="F405" s="269"/>
      <c r="G405" s="270"/>
    </row>
  </sheetData>
  <sheetProtection algorithmName="SHA-512" hashValue="XRYM9FE7z78pM4xG9nkf0USy28zJD4EVtQcU562hE8U2d1RF8e9p0gERMqdn9seZ6tHbzC4UZm3JKl7BWKxvjQ==" saltValue="kFlEr1QOZvedWSUuo2ebUA==" spinCount="100000" sheet="1" objects="1" scenarios="1" selectLockedCells="1" selectUnlockedCells="1"/>
  <mergeCells count="3">
    <mergeCell ref="D3:F3"/>
    <mergeCell ref="D4:F4"/>
    <mergeCell ref="D5:F5"/>
  </mergeCells>
  <pageMargins left="0.7" right="0.7" top="0.75" bottom="0.75" header="0.3" footer="0.3"/>
  <pageSetup scale="51" fitToHeight="4" orientation="portrait" r:id="rId1"/>
  <headerFooter>
    <oddFooter>&amp;L&amp;8SHGCSI Loan Application &amp;6(&amp;F)&amp;C&amp;8Page &amp;P of &amp;N&amp;R&amp;8&amp;D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orientation="portrait" horizontalDpi="4294967295" verticalDpi="4294967295" r:id="rId1"/>
  <headerFooter>
    <oddFooter>&amp;L&amp;8SHGCSI Loan Application &amp;6(&amp;F)&amp;C&amp;8Page &amp;P of &amp;N&amp;R&amp;8&amp;D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Application</vt:lpstr>
      <vt:lpstr>Application Data Entry</vt:lpstr>
      <vt:lpstr>Auto - Sources &amp; Uses</vt:lpstr>
      <vt:lpstr>Auto - CF Projection</vt:lpstr>
      <vt:lpstr>Auto - RATIOS</vt:lpstr>
      <vt:lpstr>Auto - Existing Ln Amort</vt:lpstr>
      <vt:lpstr>Sheet1</vt:lpstr>
      <vt:lpstr>'Auto - CF Projection'!Print_Area</vt:lpstr>
      <vt:lpstr>'Auto - Sources &amp; Uses'!Print_Area</vt:lpstr>
      <vt:lpstr>'Auto - Existing Ln Amort'!Print_Titles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harris</dc:creator>
  <cp:lastModifiedBy>sarah harris</cp:lastModifiedBy>
  <cp:lastPrinted>2018-05-03T00:19:22Z</cp:lastPrinted>
  <dcterms:created xsi:type="dcterms:W3CDTF">2015-01-13T14:07:28Z</dcterms:created>
  <dcterms:modified xsi:type="dcterms:W3CDTF">2018-05-03T00:25:38Z</dcterms:modified>
</cp:coreProperties>
</file>