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jeffcampbell/Desktop/"/>
    </mc:Choice>
  </mc:AlternateContent>
  <xr:revisionPtr revIDLastSave="0" documentId="13_ncr:1_{EDEC30F4-24AF-9A46-AAD1-2F4104A50FF8}" xr6:coauthVersionLast="47" xr6:coauthVersionMax="47" xr10:uidLastSave="{00000000-0000-0000-0000-000000000000}"/>
  <bookViews>
    <workbookView xWindow="500" yWindow="500" windowWidth="24680" windowHeight="13640" xr2:uid="{00000000-000D-0000-FFFF-FFFF00000000}"/>
  </bookViews>
  <sheets>
    <sheet name="SPRING 2025 BUDGET" sheetId="5" r:id="rId1"/>
    <sheet name="FUNDRAISER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5" l="1"/>
  <c r="G20" i="5"/>
  <c r="G19" i="5"/>
  <c r="E12" i="5"/>
  <c r="F12" i="5" s="1"/>
  <c r="A15" i="5"/>
  <c r="G30" i="5"/>
  <c r="G29" i="5"/>
  <c r="H28" i="5"/>
  <c r="E21" i="5"/>
  <c r="E20" i="5"/>
  <c r="E19" i="5"/>
  <c r="F21" i="5"/>
  <c r="F20" i="5"/>
  <c r="F19" i="5"/>
  <c r="C33" i="5" l="1"/>
  <c r="C31" i="5"/>
  <c r="C30" i="5"/>
  <c r="D21" i="5"/>
  <c r="D20" i="5"/>
  <c r="D19" i="5"/>
  <c r="E14" i="5"/>
  <c r="F14" i="5" s="1"/>
  <c r="E13" i="5"/>
  <c r="E11" i="5"/>
  <c r="F11" i="5" s="1"/>
  <c r="F13" i="5" l="1"/>
  <c r="C38" i="5"/>
  <c r="C39" i="5"/>
  <c r="E15" i="5"/>
  <c r="C37" i="5" s="1"/>
  <c r="C42" i="5" l="1"/>
  <c r="F15" i="5"/>
  <c r="C36" i="5"/>
  <c r="C21" i="5"/>
  <c r="C20" i="5"/>
  <c r="C19" i="5"/>
  <c r="B24" i="5" l="1"/>
  <c r="D24" i="5" s="1"/>
  <c r="B23" i="5"/>
  <c r="D38" i="5"/>
  <c r="D26" i="5" l="1"/>
  <c r="D23" i="5"/>
  <c r="B26" i="5" s="1"/>
  <c r="C40" i="5" s="1"/>
  <c r="C43" i="5" s="1"/>
  <c r="C45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<sst xmlns="http://schemas.openxmlformats.org/spreadsheetml/2006/main" count="53" uniqueCount="48">
  <si>
    <t>Insurance Costs $2 mil</t>
  </si>
  <si>
    <t>Accident Rate per Team</t>
  </si>
  <si>
    <t>Charter Cost</t>
  </si>
  <si>
    <t>Total Annual Insurance Cost $2 Mil</t>
  </si>
  <si>
    <t># of Players per Team</t>
  </si>
  <si>
    <t>Registration Fee per Player</t>
  </si>
  <si>
    <t>Total # of Players</t>
  </si>
  <si>
    <t>Total Fees Collected</t>
  </si>
  <si>
    <t>Cost per Season:</t>
  </si>
  <si>
    <t>Total Expenses:</t>
  </si>
  <si>
    <t xml:space="preserve"> </t>
  </si>
  <si>
    <t>Total Annual Charter Costs</t>
  </si>
  <si>
    <t>Maintenance</t>
  </si>
  <si>
    <r>
      <t xml:space="preserve">Uniforms: </t>
    </r>
    <r>
      <rPr>
        <b/>
        <i/>
        <sz val="11"/>
        <color theme="1"/>
        <rFont val="Calibri"/>
        <family val="2"/>
        <scheme val="minor"/>
      </rPr>
      <t>See Below Total Amount Per Uniform</t>
    </r>
  </si>
  <si>
    <t>Total Income after Expenses (Profit):</t>
  </si>
  <si>
    <t>Charter Fees/Insurance Cost/</t>
  </si>
  <si>
    <t xml:space="preserve">*Family Must Apply and Qualify for Discounted Registration </t>
  </si>
  <si>
    <t>13-15U (2 Teams)</t>
  </si>
  <si>
    <t>T-Ball</t>
  </si>
  <si>
    <t>Rookie-Major</t>
  </si>
  <si>
    <t>Baby Ball</t>
  </si>
  <si>
    <t>12U (3 Team)</t>
  </si>
  <si>
    <t>Chalk (70 Bags) $10 Each</t>
  </si>
  <si>
    <t>Baseballs (1 dz per team) $60 per dozen</t>
  </si>
  <si>
    <t>TOTAL</t>
  </si>
  <si>
    <t>8U/10U/12U 50.00 per game</t>
  </si>
  <si>
    <t>Spring BASEBALL Profit:</t>
  </si>
  <si>
    <t>8U (5 Teams)</t>
  </si>
  <si>
    <t>10U (5 Teams)</t>
  </si>
  <si>
    <t>18U (1 Teams)</t>
  </si>
  <si>
    <t>Umpires (104 games at 55.00 and 24 games at 130.00)</t>
  </si>
  <si>
    <t>2 SR/1 18U</t>
  </si>
  <si>
    <t>Hardships</t>
  </si>
  <si>
    <t>Total Income Spring 2025:</t>
  </si>
  <si>
    <t>SPRING SEASON EXPENSES</t>
  </si>
  <si>
    <t>Projected 8 Home Games Each Team</t>
  </si>
  <si>
    <t>16 Teams x 8 Games per Team</t>
  </si>
  <si>
    <t>Umpires 15U/18U 130.00/game</t>
  </si>
  <si>
    <t>SPRING BASEBALL 2025 BUDGET</t>
  </si>
  <si>
    <t xml:space="preserve">      Jerseys (2) </t>
  </si>
  <si>
    <t xml:space="preserve">      Hat</t>
  </si>
  <si>
    <t xml:space="preserve">      Belt or Socks depending on age</t>
  </si>
  <si>
    <t>Projected # of Teams</t>
  </si>
  <si>
    <r>
      <rPr>
        <b/>
        <sz val="24"/>
        <color rgb="FFFF0000"/>
        <rFont val="Rockwell Extra Bold"/>
        <family val="1"/>
      </rPr>
      <t>MAA</t>
    </r>
    <r>
      <rPr>
        <b/>
        <sz val="24"/>
        <color theme="1"/>
        <rFont val="Matura MT Script Capitals"/>
        <family val="4"/>
      </rPr>
      <t xml:space="preserve"> Broncos</t>
    </r>
  </si>
  <si>
    <t>Last Season Registration Costs</t>
  </si>
  <si>
    <t>Baby Ball  (2 Teams)*</t>
  </si>
  <si>
    <t>Tee Ball  (8 Teams)</t>
  </si>
  <si>
    <t xml:space="preserve">      Coaches Shirts (3 per team)(26 teams)=(78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</si>
</sst>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4"/>
      <color rgb="FFFF0000"/>
      <name val="Rockwell Extra Bold"/>
      <family val="1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Matura MT Script Capitals"/>
      <family val="1"/>
    </font>
    <font>
      <b/>
      <sz val="24"/>
      <color theme="1"/>
      <name val="Matura MT Script Capitals"/>
      <family val="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96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5" fontId="5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0" fillId="0" borderId="0" xfId="3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5" fontId="0" fillId="0" borderId="2" xfId="0" applyNumberFormat="1" applyBorder="1" applyAlignment="1">
      <alignment horizontal="center"/>
    </xf>
    <xf numFmtId="165" fontId="9" fillId="8" borderId="0" xfId="0" applyNumberFormat="1" applyFont="1" applyFill="1" applyAlignment="1">
      <alignment horizontal="center"/>
    </xf>
    <xf numFmtId="165" fontId="16" fillId="0" borderId="0" xfId="0" applyNumberFormat="1" applyFont="1" applyAlignment="1">
      <alignment horizontal="center"/>
    </xf>
    <xf numFmtId="0" fontId="0" fillId="0" borderId="0" xfId="0" applyAlignment="1">
      <alignment horizontal="center" vertical="top" wrapText="1"/>
    </xf>
    <xf numFmtId="164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8" borderId="8" xfId="0" applyNumberFormat="1" applyFont="1" applyFill="1" applyBorder="1" applyAlignment="1">
      <alignment horizontal="center"/>
    </xf>
    <xf numFmtId="165" fontId="14" fillId="7" borderId="8" xfId="0" applyNumberFormat="1" applyFont="1" applyFill="1" applyBorder="1" applyAlignment="1">
      <alignment horizontal="center"/>
    </xf>
    <xf numFmtId="9" fontId="5" fillId="2" borderId="8" xfId="4" applyFont="1" applyFill="1" applyBorder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left"/>
    </xf>
    <xf numFmtId="165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8" borderId="9" xfId="0" applyFont="1" applyFill="1" applyBorder="1" applyAlignment="1">
      <alignment vertical="top" wrapText="1"/>
    </xf>
    <xf numFmtId="165" fontId="17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9" borderId="1" xfId="0" applyFill="1" applyBorder="1" applyAlignment="1">
      <alignment horizontal="center"/>
    </xf>
    <xf numFmtId="165" fontId="9" fillId="8" borderId="1" xfId="0" applyNumberFormat="1" applyFont="1" applyFill="1" applyBorder="1" applyAlignment="1">
      <alignment horizontal="center"/>
    </xf>
    <xf numFmtId="165" fontId="17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5" fillId="2" borderId="2" xfId="0" applyFont="1" applyFill="1" applyBorder="1"/>
    <xf numFmtId="164" fontId="5" fillId="2" borderId="0" xfId="0" applyNumberFormat="1" applyFont="1" applyFill="1" applyAlignment="1">
      <alignment horizontal="center"/>
    </xf>
    <xf numFmtId="164" fontId="5" fillId="2" borderId="1" xfId="0" applyNumberFormat="1" applyFont="1" applyFill="1" applyBorder="1" applyAlignment="1">
      <alignment horizontal="center"/>
    </xf>
  </cellXfs>
  <cellStyles count="5">
    <cellStyle name="Currency" xfId="3" builtinId="4"/>
    <cellStyle name="Followed Hyperlink" xfId="1" builtinId="9" hidden="1"/>
    <cellStyle name="Followed Hyperlink" xfId="2" builtinId="9" hidden="1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0096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1667134</xdr:colOff>
      <xdr:row>0</xdr:row>
      <xdr:rowOff>0</xdr:rowOff>
    </xdr:from>
    <xdr:to>
      <xdr:col>0</xdr:col>
      <xdr:colOff>3108478</xdr:colOff>
      <xdr:row>9</xdr:row>
      <xdr:rowOff>144731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7C2FF9-AFB5-7843-811C-9335B9368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667134" y="0"/>
          <a:ext cx="1441344" cy="192273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07EF-EBA1-9642-B636-6059719D1601}">
  <sheetPr>
    <tabColor theme="6" tint="0.59999389629810485"/>
    <pageSetUpPr fitToPage="1"/>
  </sheetPr>
  <dimension ref="A1:O61"/>
  <sheetViews>
    <sheetView tabSelected="1" zoomScale="140" zoomScaleNormal="140" zoomScalePageLayoutView="125" workbookViewId="0">
      <selection activeCell="G30" sqref="G30"/>
    </sheetView>
  </sheetViews>
  <sheetFormatPr baseColWidth="10" defaultColWidth="8.83203125" defaultRowHeight="15" x14ac:dyDescent="0.2"/>
  <cols>
    <col min="1" max="1" width="41.5" customWidth="1"/>
    <col min="2" max="2" width="13.5" customWidth="1"/>
    <col min="3" max="3" width="26.5" customWidth="1"/>
    <col min="4" max="4" width="22" customWidth="1"/>
    <col min="5" max="5" width="18.6640625" style="1" customWidth="1"/>
    <col min="6" max="6" width="24.6640625" customWidth="1"/>
    <col min="7" max="7" width="23.83203125" customWidth="1"/>
    <col min="8" max="8" width="16.6640625" customWidth="1"/>
    <col min="9" max="9" width="18.83203125" style="1" customWidth="1"/>
    <col min="10" max="10" width="23.5" bestFit="1" customWidth="1"/>
    <col min="11" max="11" width="9.83203125" bestFit="1" customWidth="1"/>
    <col min="12" max="12" width="11.33203125" customWidth="1"/>
    <col min="13" max="13" width="8.83203125" style="1"/>
    <col min="14" max="14" width="10.6640625" customWidth="1"/>
    <col min="15" max="15" width="8.83203125" style="1"/>
  </cols>
  <sheetData>
    <row r="1" spans="1:15" x14ac:dyDescent="0.2">
      <c r="G1" s="63" t="e" vm="1">
        <v>#VALUE!</v>
      </c>
      <c r="H1" s="63"/>
      <c r="I1"/>
    </row>
    <row r="2" spans="1:15" x14ac:dyDescent="0.2">
      <c r="G2" s="63"/>
      <c r="H2" s="63"/>
      <c r="I2"/>
    </row>
    <row r="3" spans="1:15" x14ac:dyDescent="0.2">
      <c r="C3" s="65" t="s">
        <v>43</v>
      </c>
      <c r="D3" s="66"/>
      <c r="E3" s="66"/>
      <c r="F3" s="66"/>
      <c r="G3" s="63"/>
      <c r="H3" s="63"/>
      <c r="I3"/>
    </row>
    <row r="4" spans="1:15" x14ac:dyDescent="0.2">
      <c r="C4" s="66"/>
      <c r="D4" s="66"/>
      <c r="E4" s="66"/>
      <c r="F4" s="66"/>
      <c r="G4" s="63"/>
      <c r="H4" s="63"/>
      <c r="I4"/>
    </row>
    <row r="5" spans="1:15" ht="20" customHeight="1" x14ac:dyDescent="0.2">
      <c r="D5" s="59" t="s">
        <v>38</v>
      </c>
      <c r="E5" s="59"/>
      <c r="G5" s="63"/>
      <c r="H5" s="63"/>
      <c r="I5"/>
    </row>
    <row r="6" spans="1:15" x14ac:dyDescent="0.2">
      <c r="D6" s="59"/>
      <c r="E6" s="59"/>
      <c r="G6" s="63"/>
      <c r="H6" s="63"/>
      <c r="I6"/>
    </row>
    <row r="7" spans="1:15" x14ac:dyDescent="0.2">
      <c r="C7" s="3"/>
      <c r="G7" s="63"/>
      <c r="H7" s="63"/>
      <c r="I7"/>
    </row>
    <row r="8" spans="1:15" x14ac:dyDescent="0.2">
      <c r="G8" s="63"/>
      <c r="H8" s="63"/>
      <c r="I8"/>
    </row>
    <row r="9" spans="1:15" x14ac:dyDescent="0.2">
      <c r="G9" s="63"/>
      <c r="H9" s="63"/>
      <c r="I9"/>
    </row>
    <row r="10" spans="1:15" s="15" customFormat="1" ht="16" thickBot="1" x14ac:dyDescent="0.25">
      <c r="A10" s="13" t="s">
        <v>42</v>
      </c>
      <c r="B10" s="13"/>
      <c r="C10" s="13" t="s">
        <v>4</v>
      </c>
      <c r="D10" s="14" t="s">
        <v>5</v>
      </c>
      <c r="E10" s="13" t="s">
        <v>6</v>
      </c>
      <c r="F10" s="13" t="s">
        <v>7</v>
      </c>
      <c r="G10" s="67" t="s">
        <v>44</v>
      </c>
      <c r="I10" s="16"/>
      <c r="M10" s="16"/>
      <c r="O10" s="16"/>
    </row>
    <row r="11" spans="1:15" s="2" customFormat="1" x14ac:dyDescent="0.2">
      <c r="A11" s="2">
        <v>2</v>
      </c>
      <c r="B11" s="2" t="s">
        <v>20</v>
      </c>
      <c r="C11" s="2">
        <v>12</v>
      </c>
      <c r="D11" s="32">
        <v>75</v>
      </c>
      <c r="E11" s="2">
        <f>C11*A11</f>
        <v>24</v>
      </c>
      <c r="F11" s="47">
        <f>(D11*E11)</f>
        <v>1800</v>
      </c>
      <c r="G11" s="68">
        <v>75</v>
      </c>
    </row>
    <row r="12" spans="1:15" s="2" customFormat="1" x14ac:dyDescent="0.2">
      <c r="A12" s="2">
        <v>8</v>
      </c>
      <c r="B12" s="2" t="s">
        <v>18</v>
      </c>
      <c r="C12" s="2">
        <v>12</v>
      </c>
      <c r="D12" s="32">
        <v>90</v>
      </c>
      <c r="E12" s="2">
        <f>C12*A12</f>
        <v>96</v>
      </c>
      <c r="F12" s="47">
        <f>(D12*E12)</f>
        <v>8640</v>
      </c>
      <c r="G12" s="68">
        <v>148</v>
      </c>
    </row>
    <row r="13" spans="1:15" s="2" customFormat="1" x14ac:dyDescent="0.2">
      <c r="A13" s="2">
        <v>13</v>
      </c>
      <c r="B13" s="2" t="s">
        <v>19</v>
      </c>
      <c r="C13" s="2">
        <v>12</v>
      </c>
      <c r="D13" s="32">
        <v>135</v>
      </c>
      <c r="E13" s="2">
        <f>C13*A13</f>
        <v>156</v>
      </c>
      <c r="F13" s="47">
        <f>(D13*E13)</f>
        <v>21060</v>
      </c>
      <c r="G13" s="68">
        <v>158</v>
      </c>
    </row>
    <row r="14" spans="1:15" s="2" customFormat="1" x14ac:dyDescent="0.2">
      <c r="A14" s="48">
        <v>3</v>
      </c>
      <c r="B14" s="48" t="s">
        <v>31</v>
      </c>
      <c r="C14" s="48">
        <v>12</v>
      </c>
      <c r="D14" s="50">
        <v>150</v>
      </c>
      <c r="E14" s="48">
        <f>C14*A14</f>
        <v>36</v>
      </c>
      <c r="F14" s="51">
        <f>(D14*E14)</f>
        <v>5400</v>
      </c>
      <c r="G14" s="69">
        <v>168</v>
      </c>
    </row>
    <row r="15" spans="1:15" x14ac:dyDescent="0.2">
      <c r="A15" s="2">
        <f>SUM(A11:A14)</f>
        <v>26</v>
      </c>
      <c r="B15" s="9" t="s">
        <v>24</v>
      </c>
      <c r="C15" s="2"/>
      <c r="D15" s="7"/>
      <c r="E15" s="2">
        <f>SUM(E11:E14)</f>
        <v>312</v>
      </c>
      <c r="F15" s="47">
        <f>SUM(F11:F14)</f>
        <v>36900</v>
      </c>
    </row>
    <row r="16" spans="1:15" x14ac:dyDescent="0.2">
      <c r="D16" s="7"/>
      <c r="E16" s="2"/>
    </row>
    <row r="17" spans="1:15" x14ac:dyDescent="0.2">
      <c r="B17" s="60"/>
      <c r="C17" s="61"/>
      <c r="D17" s="62"/>
      <c r="E17"/>
      <c r="H17" s="64"/>
      <c r="I17" s="64"/>
      <c r="J17" s="64"/>
      <c r="L17" s="1"/>
      <c r="M17"/>
      <c r="N17" s="1"/>
      <c r="O17"/>
    </row>
    <row r="18" spans="1:15" s="1" customFormat="1" x14ac:dyDescent="0.2">
      <c r="A18" s="5"/>
      <c r="B18" s="17" t="s">
        <v>29</v>
      </c>
      <c r="C18" s="49" t="s">
        <v>17</v>
      </c>
      <c r="D18" s="19" t="s">
        <v>21</v>
      </c>
      <c r="E18" s="22" t="s">
        <v>28</v>
      </c>
      <c r="F18" s="18" t="s">
        <v>27</v>
      </c>
      <c r="G18" s="20" t="s">
        <v>46</v>
      </c>
      <c r="H18" s="21" t="s">
        <v>45</v>
      </c>
    </row>
    <row r="19" spans="1:15" x14ac:dyDescent="0.2">
      <c r="A19" s="7" t="s">
        <v>0</v>
      </c>
      <c r="B19" s="4">
        <v>187</v>
      </c>
      <c r="C19" s="4">
        <f>187*2</f>
        <v>374</v>
      </c>
      <c r="D19" s="4">
        <f>187*3</f>
        <v>561</v>
      </c>
      <c r="E19" s="4">
        <f>87*5</f>
        <v>435</v>
      </c>
      <c r="F19" s="4">
        <f>87*5</f>
        <v>435</v>
      </c>
      <c r="G19" s="4">
        <f>87*8</f>
        <v>696</v>
      </c>
      <c r="H19" s="4">
        <v>0</v>
      </c>
      <c r="I19"/>
      <c r="L19" s="1"/>
      <c r="M19"/>
      <c r="N19" s="1"/>
      <c r="O19"/>
    </row>
    <row r="20" spans="1:15" x14ac:dyDescent="0.2">
      <c r="A20" s="7" t="s">
        <v>1</v>
      </c>
      <c r="B20" s="4">
        <v>209</v>
      </c>
      <c r="C20" s="4">
        <f>121*2</f>
        <v>242</v>
      </c>
      <c r="D20" s="4">
        <f>33*3</f>
        <v>99</v>
      </c>
      <c r="E20" s="4">
        <f>33*5</f>
        <v>165</v>
      </c>
      <c r="F20" s="4">
        <f>33*5</f>
        <v>165</v>
      </c>
      <c r="G20" s="4">
        <f>33*8</f>
        <v>264</v>
      </c>
      <c r="H20" s="4">
        <v>0</v>
      </c>
      <c r="I20"/>
      <c r="L20" s="1"/>
      <c r="M20"/>
      <c r="N20" s="1"/>
      <c r="O20"/>
    </row>
    <row r="21" spans="1:15" x14ac:dyDescent="0.2">
      <c r="A21" s="7" t="s">
        <v>2</v>
      </c>
      <c r="B21" s="4">
        <v>100</v>
      </c>
      <c r="C21" s="4">
        <f>25*2</f>
        <v>50</v>
      </c>
      <c r="D21" s="4">
        <f>25*3</f>
        <v>75</v>
      </c>
      <c r="E21" s="4">
        <f>25*5</f>
        <v>125</v>
      </c>
      <c r="F21" s="4">
        <f>20*5</f>
        <v>100</v>
      </c>
      <c r="G21" s="4">
        <f>20*8</f>
        <v>160</v>
      </c>
      <c r="H21" s="4">
        <v>0</v>
      </c>
      <c r="I21"/>
      <c r="L21" s="1"/>
      <c r="M21"/>
      <c r="N21" s="1"/>
      <c r="O21"/>
    </row>
    <row r="22" spans="1:15" x14ac:dyDescent="0.2">
      <c r="E22" s="4"/>
      <c r="F22" s="4"/>
    </row>
    <row r="23" spans="1:15" x14ac:dyDescent="0.2">
      <c r="A23" s="7" t="s">
        <v>11</v>
      </c>
      <c r="B23" s="6">
        <f>SUM(D21+E21+F21+G21+H21+C21+B21)</f>
        <v>610</v>
      </c>
      <c r="C23" s="7" t="s">
        <v>8</v>
      </c>
      <c r="D23" s="23">
        <f>B23/2</f>
        <v>305</v>
      </c>
      <c r="E23" s="4"/>
      <c r="H23" s="1"/>
      <c r="I23"/>
      <c r="L23" s="1"/>
      <c r="M23"/>
      <c r="N23" s="1"/>
      <c r="O23"/>
    </row>
    <row r="24" spans="1:15" x14ac:dyDescent="0.2">
      <c r="A24" s="7" t="s">
        <v>3</v>
      </c>
      <c r="B24" s="8">
        <f>SUM(D19+E19+F19+G19+H19+H20+G20+F20+E20+D20+C20+C19+B19+B20)</f>
        <v>3832</v>
      </c>
      <c r="C24" s="7" t="s">
        <v>8</v>
      </c>
      <c r="D24" s="23">
        <f>B24/2</f>
        <v>1916</v>
      </c>
      <c r="E24"/>
      <c r="H24" s="1"/>
      <c r="I24"/>
      <c r="L24" s="1"/>
      <c r="M24"/>
      <c r="N24" s="1"/>
      <c r="O24"/>
    </row>
    <row r="25" spans="1:15" ht="16" thickBot="1" x14ac:dyDescent="0.25">
      <c r="A25" s="7" t="s">
        <v>10</v>
      </c>
      <c r="B25" s="7"/>
      <c r="C25" s="33" t="s">
        <v>10</v>
      </c>
      <c r="D25" s="7"/>
      <c r="E25" s="23"/>
    </row>
    <row r="26" spans="1:15" ht="15" customHeight="1" thickBot="1" x14ac:dyDescent="0.25">
      <c r="A26" s="46" t="s">
        <v>15</v>
      </c>
      <c r="B26" s="29">
        <f>SUM(D23:D24)</f>
        <v>2221</v>
      </c>
      <c r="D26" s="23">
        <f>SUM(B23+B24)</f>
        <v>4442</v>
      </c>
      <c r="E26" s="3"/>
      <c r="F26" s="3"/>
      <c r="H26" s="1"/>
      <c r="I26"/>
      <c r="L26" s="1"/>
      <c r="M26"/>
      <c r="N26" s="1"/>
      <c r="O26"/>
    </row>
    <row r="27" spans="1:15" s="1" customFormat="1" ht="15" customHeight="1" x14ac:dyDescent="0.2">
      <c r="A27" s="45"/>
      <c r="B27" s="34"/>
      <c r="F27" s="29"/>
      <c r="G27" s="4"/>
    </row>
    <row r="28" spans="1:15" ht="16" x14ac:dyDescent="0.2">
      <c r="A28" s="52" t="s">
        <v>34</v>
      </c>
      <c r="B28" s="34"/>
      <c r="C28" s="4"/>
      <c r="D28" s="7"/>
      <c r="E28" s="23"/>
      <c r="F28" s="35"/>
      <c r="G28" s="3" t="s">
        <v>36</v>
      </c>
      <c r="H28" s="2">
        <f>13*8</f>
        <v>104</v>
      </c>
    </row>
    <row r="29" spans="1:15" x14ac:dyDescent="0.2">
      <c r="A29" s="55" t="s">
        <v>12</v>
      </c>
      <c r="B29" s="55"/>
      <c r="C29" s="24">
        <v>500</v>
      </c>
      <c r="E29" s="4"/>
      <c r="F29" t="s">
        <v>25</v>
      </c>
      <c r="G29" s="35">
        <f>104*55</f>
        <v>5720</v>
      </c>
    </row>
    <row r="30" spans="1:15" x14ac:dyDescent="0.2">
      <c r="A30" s="55" t="s">
        <v>22</v>
      </c>
      <c r="B30" s="55"/>
      <c r="C30" s="4">
        <f>10*70</f>
        <v>700</v>
      </c>
      <c r="D30" s="3" t="s">
        <v>10</v>
      </c>
      <c r="F30" t="s">
        <v>37</v>
      </c>
      <c r="G30" s="35">
        <f>24*130</f>
        <v>3120</v>
      </c>
    </row>
    <row r="31" spans="1:15" x14ac:dyDescent="0.2">
      <c r="A31" s="55" t="s">
        <v>23</v>
      </c>
      <c r="B31" s="55"/>
      <c r="C31" s="4">
        <f>60*A15</f>
        <v>1560</v>
      </c>
      <c r="D31" t="s">
        <v>10</v>
      </c>
      <c r="E31"/>
    </row>
    <row r="32" spans="1:15" x14ac:dyDescent="0.2">
      <c r="A32" s="56" t="s">
        <v>32</v>
      </c>
      <c r="B32" s="56"/>
      <c r="C32" s="10">
        <v>1000</v>
      </c>
      <c r="D32" s="57" t="s">
        <v>16</v>
      </c>
      <c r="E32" s="57"/>
      <c r="F32" s="57"/>
      <c r="G32" s="57"/>
      <c r="H32" s="57"/>
      <c r="I32" s="57"/>
    </row>
    <row r="33" spans="1:8" x14ac:dyDescent="0.2">
      <c r="A33" s="58" t="s">
        <v>30</v>
      </c>
      <c r="B33" s="58"/>
      <c r="C33" s="24">
        <f>SUM(G29,G30)</f>
        <v>8840</v>
      </c>
      <c r="D33" s="53" t="s">
        <v>35</v>
      </c>
      <c r="E33" s="53"/>
      <c r="F33" s="53"/>
      <c r="G33" s="53"/>
      <c r="H33" s="53"/>
    </row>
    <row r="34" spans="1:8" x14ac:dyDescent="0.2">
      <c r="A34" s="41"/>
      <c r="B34" s="41"/>
      <c r="C34" s="24"/>
      <c r="D34" s="9"/>
      <c r="E34" s="9"/>
      <c r="F34" s="9"/>
      <c r="G34" s="9"/>
      <c r="H34" s="9"/>
    </row>
    <row r="35" spans="1:8" x14ac:dyDescent="0.2">
      <c r="A35" s="53" t="s">
        <v>13</v>
      </c>
      <c r="B35" s="53"/>
      <c r="G35" s="12"/>
    </row>
    <row r="36" spans="1:8" x14ac:dyDescent="0.2">
      <c r="A36" t="s">
        <v>39</v>
      </c>
      <c r="B36" s="25">
        <v>40</v>
      </c>
      <c r="C36" s="3">
        <f>PRODUCT(B36,E15)</f>
        <v>12480</v>
      </c>
      <c r="D36" s="44"/>
      <c r="E36" s="44"/>
      <c r="F36" s="1"/>
      <c r="G36" s="12"/>
    </row>
    <row r="37" spans="1:8" x14ac:dyDescent="0.2">
      <c r="A37" s="43" t="s">
        <v>40</v>
      </c>
      <c r="B37" s="25">
        <v>15</v>
      </c>
      <c r="C37" s="3">
        <f>15*E15</f>
        <v>4680</v>
      </c>
      <c r="D37" s="40"/>
      <c r="E37" s="4"/>
    </row>
    <row r="38" spans="1:8" x14ac:dyDescent="0.2">
      <c r="A38" t="s">
        <v>41</v>
      </c>
      <c r="B38" s="25">
        <v>6</v>
      </c>
      <c r="C38" s="3">
        <f>6*SUM(E13,E14,E12)</f>
        <v>1728</v>
      </c>
      <c r="D38" s="3">
        <f>SUM(C36:C38)</f>
        <v>18888</v>
      </c>
      <c r="E38" s="3"/>
      <c r="F38" s="12"/>
    </row>
    <row r="39" spans="1:8" ht="16" thickBot="1" x14ac:dyDescent="0.25">
      <c r="A39" t="s">
        <v>47</v>
      </c>
      <c r="B39" s="25">
        <v>27</v>
      </c>
      <c r="C39" s="31">
        <f>3*A15*B39</f>
        <v>2106</v>
      </c>
      <c r="D39" t="s">
        <v>10</v>
      </c>
      <c r="E39" s="4"/>
      <c r="G39" s="25"/>
    </row>
    <row r="40" spans="1:8" x14ac:dyDescent="0.2">
      <c r="A40" s="11" t="s">
        <v>9</v>
      </c>
      <c r="B40" s="11"/>
      <c r="C40" s="10">
        <f>SUM(B26,C29:C33,C36:C39)</f>
        <v>35815</v>
      </c>
      <c r="D40" s="42"/>
      <c r="E40" s="4"/>
    </row>
    <row r="42" spans="1:8" x14ac:dyDescent="0.2">
      <c r="A42" s="7" t="s">
        <v>33</v>
      </c>
      <c r="B42" s="7"/>
      <c r="C42" s="37">
        <f>SUM(F11:F14)</f>
        <v>36900</v>
      </c>
    </row>
    <row r="43" spans="1:8" x14ac:dyDescent="0.2">
      <c r="A43" s="7" t="s">
        <v>14</v>
      </c>
      <c r="B43" s="7"/>
      <c r="C43" s="38">
        <f>(C42-C40)</f>
        <v>1085</v>
      </c>
      <c r="D43" s="42"/>
      <c r="E43" s="4"/>
    </row>
    <row r="44" spans="1:8" x14ac:dyDescent="0.2">
      <c r="A44" s="7"/>
      <c r="C44" s="36"/>
    </row>
    <row r="45" spans="1:8" x14ac:dyDescent="0.2">
      <c r="A45" s="7" t="s">
        <v>26</v>
      </c>
      <c r="C45" s="39">
        <f>(C42-C40)/C42</f>
        <v>2.940379403794038E-2</v>
      </c>
    </row>
    <row r="48" spans="1:8" s="1" customFormat="1" x14ac:dyDescent="0.2"/>
    <row r="49" spans="1:11" s="1" customFormat="1" x14ac:dyDescent="0.2">
      <c r="E49" s="26"/>
      <c r="F49" s="2"/>
      <c r="G49" s="26"/>
      <c r="H49" s="26"/>
      <c r="I49" s="2"/>
    </row>
    <row r="50" spans="1:11" x14ac:dyDescent="0.2">
      <c r="A50" s="9"/>
      <c r="B50" s="9"/>
      <c r="C50" s="4"/>
      <c r="D50" s="4"/>
      <c r="E50" s="4"/>
      <c r="F50" s="4"/>
      <c r="G50" s="4"/>
      <c r="H50" s="4"/>
      <c r="I50" s="4"/>
    </row>
    <row r="51" spans="1:11" x14ac:dyDescent="0.2">
      <c r="A51" s="9"/>
      <c r="B51" s="9"/>
      <c r="C51" s="4"/>
      <c r="D51" s="4"/>
      <c r="E51" s="4"/>
      <c r="F51" s="4"/>
      <c r="G51" s="4"/>
      <c r="H51" s="4"/>
      <c r="I51" s="4"/>
    </row>
    <row r="52" spans="1:11" x14ac:dyDescent="0.2">
      <c r="A52" s="9"/>
      <c r="B52" s="9"/>
      <c r="C52" s="4"/>
      <c r="D52" s="4"/>
      <c r="E52" s="4"/>
      <c r="F52" s="4"/>
      <c r="G52" s="4"/>
      <c r="H52" s="4"/>
      <c r="I52" s="4"/>
    </row>
    <row r="54" spans="1:11" ht="15" customHeight="1" x14ac:dyDescent="0.2">
      <c r="I54" s="54"/>
      <c r="J54" s="54"/>
      <c r="K54" s="54"/>
    </row>
    <row r="55" spans="1:11" x14ac:dyDescent="0.2">
      <c r="D55" s="27"/>
      <c r="I55" s="54"/>
      <c r="J55" s="54"/>
      <c r="K55" s="54"/>
    </row>
    <row r="56" spans="1:11" x14ac:dyDescent="0.2">
      <c r="D56" s="4"/>
    </row>
    <row r="57" spans="1:11" x14ac:dyDescent="0.2">
      <c r="D57" s="4"/>
    </row>
    <row r="58" spans="1:11" x14ac:dyDescent="0.2">
      <c r="D58" s="1"/>
      <c r="E58" s="28"/>
    </row>
    <row r="59" spans="1:11" x14ac:dyDescent="0.2">
      <c r="D59" s="29"/>
      <c r="E59" s="30"/>
    </row>
    <row r="60" spans="1:11" x14ac:dyDescent="0.2">
      <c r="E60" s="4"/>
    </row>
    <row r="61" spans="1:11" x14ac:dyDescent="0.2">
      <c r="E61" s="4"/>
    </row>
  </sheetData>
  <mergeCells count="13">
    <mergeCell ref="C3:F4"/>
    <mergeCell ref="D5:E6"/>
    <mergeCell ref="B17:D17"/>
    <mergeCell ref="A29:B29"/>
    <mergeCell ref="G1:H9"/>
    <mergeCell ref="A35:B35"/>
    <mergeCell ref="I54:K55"/>
    <mergeCell ref="A30:B30"/>
    <mergeCell ref="A31:B31"/>
    <mergeCell ref="A32:B32"/>
    <mergeCell ref="D32:I32"/>
    <mergeCell ref="A33:B33"/>
    <mergeCell ref="D33:H33"/>
  </mergeCells>
  <pageMargins left="0.7" right="0.7" top="0.75" bottom="0.75" header="0.3" footer="0.3"/>
  <pageSetup scale="8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5"/>
  <sheetViews>
    <sheetView workbookViewId="0">
      <selection activeCell="J32" sqref="J32"/>
    </sheetView>
  </sheetViews>
  <sheetFormatPr baseColWidth="10" defaultColWidth="8.83203125" defaultRowHeight="15" x14ac:dyDescent="0.2"/>
  <sheetData>
    <row r="3" s="2" customFormat="1" x14ac:dyDescent="0.2"/>
    <row r="5" s="1" customFormat="1" x14ac:dyDescent="0.2"/>
  </sheetData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 2025 BUDGET</vt:lpstr>
      <vt:lpstr>FUNDRAISER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tistal24</dc:creator>
  <cp:lastModifiedBy>Jeff Campbell</cp:lastModifiedBy>
  <cp:lastPrinted>2019-12-09T18:04:48Z</cp:lastPrinted>
  <dcterms:created xsi:type="dcterms:W3CDTF">2014-12-28T02:01:26Z</dcterms:created>
  <dcterms:modified xsi:type="dcterms:W3CDTF">2024-12-12T00:18:13Z</dcterms:modified>
</cp:coreProperties>
</file>