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90" yWindow="900" windowWidth="9360" windowHeight="3660" tabRatio="853" firstSheet="1" activeTab="1"/>
  </bookViews>
  <sheets>
    <sheet name="Variables" sheetId="3" state="veryHidden" r:id="rId1"/>
    <sheet name="YearEnd" sheetId="20" r:id="rId2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COGS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Gross_Profit">#REF!</definedName>
    <definedName name="IntroPrintArea" hidden="1">#REF!</definedName>
    <definedName name="Inventory_Avail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Income">#REF!</definedName>
    <definedName name="Net_Sales">#REF!</definedName>
    <definedName name="Op_Income">#REF!</definedName>
    <definedName name="Operating_Income">#REF!</definedName>
    <definedName name="Other_Income">#REF!</definedName>
    <definedName name="TemplatePrintArea">#REF!</definedName>
    <definedName name="Total_Expenses">#REF!</definedName>
  </definedNames>
  <calcPr calcId="145621"/>
</workbook>
</file>

<file path=xl/calcChain.xml><?xml version="1.0" encoding="utf-8"?>
<calcChain xmlns="http://schemas.openxmlformats.org/spreadsheetml/2006/main">
  <c r="H63" i="20" l="1"/>
  <c r="F62" i="20"/>
  <c r="H62" i="20" s="1"/>
  <c r="H61" i="20"/>
  <c r="H60" i="20"/>
  <c r="F60" i="20"/>
  <c r="F59" i="20"/>
  <c r="H59" i="20" s="1"/>
  <c r="H58" i="20"/>
  <c r="F58" i="20"/>
  <c r="H57" i="20"/>
  <c r="H56" i="20"/>
  <c r="H55" i="20"/>
  <c r="F55" i="20"/>
  <c r="F54" i="20"/>
  <c r="H54" i="20" s="1"/>
  <c r="H53" i="20"/>
  <c r="H52" i="20"/>
  <c r="G51" i="20"/>
  <c r="G66" i="20" s="1"/>
  <c r="F51" i="20"/>
  <c r="F50" i="20"/>
  <c r="H50" i="20" s="1"/>
  <c r="F49" i="20"/>
  <c r="F66" i="20" s="1"/>
  <c r="F48" i="20"/>
  <c r="H48" i="20" s="1"/>
  <c r="H47" i="20"/>
  <c r="H46" i="20"/>
  <c r="H45" i="20"/>
  <c r="H44" i="20"/>
  <c r="G41" i="20"/>
  <c r="G68" i="20" s="1"/>
  <c r="H39" i="20"/>
  <c r="G37" i="20"/>
  <c r="H29" i="20"/>
  <c r="G28" i="20"/>
  <c r="H28" i="20" s="1"/>
  <c r="G27" i="20"/>
  <c r="H27" i="20" s="1"/>
  <c r="H26" i="20"/>
  <c r="G25" i="20"/>
  <c r="H25" i="20" s="1"/>
  <c r="H24" i="20"/>
  <c r="G24" i="20"/>
  <c r="H23" i="20"/>
  <c r="G22" i="20"/>
  <c r="H22" i="20" s="1"/>
  <c r="G21" i="20"/>
  <c r="H21" i="20" s="1"/>
  <c r="G20" i="20"/>
  <c r="H20" i="20" s="1"/>
  <c r="G19" i="20"/>
  <c r="H19" i="20" s="1"/>
  <c r="G18" i="20"/>
  <c r="H18" i="20" s="1"/>
  <c r="G17" i="20"/>
  <c r="H17" i="20" s="1"/>
  <c r="F16" i="20"/>
  <c r="H16" i="20" s="1"/>
  <c r="F15" i="20"/>
  <c r="H15" i="20" s="1"/>
  <c r="F14" i="20"/>
  <c r="H14" i="20" s="1"/>
  <c r="H13" i="20"/>
  <c r="H12" i="20"/>
  <c r="H11" i="20"/>
  <c r="F10" i="20"/>
  <c r="H10" i="20" s="1"/>
  <c r="F9" i="20"/>
  <c r="H9" i="20" s="1"/>
  <c r="F8" i="20"/>
  <c r="F41" i="20" s="1"/>
  <c r="H7" i="20"/>
  <c r="H6" i="20"/>
  <c r="H5" i="20"/>
  <c r="F68" i="20" l="1"/>
  <c r="H66" i="20"/>
  <c r="H49" i="20"/>
  <c r="H51" i="20"/>
  <c r="H8" i="20"/>
  <c r="H41" i="20" s="1"/>
  <c r="H68" i="20" s="1"/>
</calcChain>
</file>

<file path=xl/sharedStrings.xml><?xml version="1.0" encoding="utf-8"?>
<sst xmlns="http://schemas.openxmlformats.org/spreadsheetml/2006/main" count="70" uniqueCount="69">
  <si>
    <t>_Example</t>
  </si>
  <si>
    <t>_Shading</t>
  </si>
  <si>
    <t>_Series</t>
  </si>
  <si>
    <t>_Look</t>
  </si>
  <si>
    <t>OfficeReady 3.0</t>
  </si>
  <si>
    <t>Revenue</t>
  </si>
  <si>
    <t>Cost of Goods Sold</t>
  </si>
  <si>
    <t>Beginning Inventory</t>
  </si>
  <si>
    <t>Add:</t>
  </si>
  <si>
    <t>Purchases</t>
  </si>
  <si>
    <t>Freight-in</t>
  </si>
  <si>
    <t>Direct Labor</t>
  </si>
  <si>
    <t>Indirect Expenses</t>
  </si>
  <si>
    <t>Inventory Available</t>
  </si>
  <si>
    <t>Less: Ending Inventory</t>
  </si>
  <si>
    <t xml:space="preserve">    Cost of Goods Sold</t>
  </si>
  <si>
    <t xml:space="preserve">    Net Sales</t>
  </si>
  <si>
    <t>Expenses</t>
  </si>
  <si>
    <t>Advertising</t>
  </si>
  <si>
    <t>Postage</t>
  </si>
  <si>
    <t xml:space="preserve">    Net Income (Loss)</t>
  </si>
  <si>
    <t>Team Sponsors</t>
  </si>
  <si>
    <t>Registration</t>
  </si>
  <si>
    <t>HIP</t>
  </si>
  <si>
    <t>U6</t>
  </si>
  <si>
    <t>U8</t>
  </si>
  <si>
    <t>U10 AA</t>
  </si>
  <si>
    <t>U10 B</t>
  </si>
  <si>
    <t>U12 B</t>
  </si>
  <si>
    <t>U12 AA</t>
  </si>
  <si>
    <t>U14 B</t>
  </si>
  <si>
    <t>U18 B/BB</t>
  </si>
  <si>
    <t>U18 JV</t>
  </si>
  <si>
    <t>Accountant</t>
  </si>
  <si>
    <t>Operating Expenses</t>
  </si>
  <si>
    <t>Office Supplies</t>
  </si>
  <si>
    <t>Officials/Time Keepers</t>
  </si>
  <si>
    <t>District 7 Tournament Expenses</t>
  </si>
  <si>
    <t>Ice Rental Costs</t>
  </si>
  <si>
    <t xml:space="preserve">Ice Scheduler </t>
  </si>
  <si>
    <t>Board Members Travel Expenses</t>
  </si>
  <si>
    <t>ACTUAL</t>
  </si>
  <si>
    <t>BUDGET</t>
  </si>
  <si>
    <t>VARIANCE</t>
  </si>
  <si>
    <t>SUB-TOTAL</t>
  </si>
  <si>
    <t>State Tournament Expenses</t>
  </si>
  <si>
    <t xml:space="preserve">Coaching Credentials </t>
  </si>
  <si>
    <t xml:space="preserve">Banquets </t>
  </si>
  <si>
    <t>U14 A</t>
  </si>
  <si>
    <t>U12 A</t>
  </si>
  <si>
    <t>Community Service Fund/Donations</t>
  </si>
  <si>
    <t>Equipment Expense</t>
  </si>
  <si>
    <t>Cabin Fever Tournament</t>
  </si>
  <si>
    <t>Travel Try out Fees</t>
  </si>
  <si>
    <t>2017 District 7 Ice Rental</t>
  </si>
  <si>
    <t>Soo Indians Donation</t>
  </si>
  <si>
    <t>Adray League Fees</t>
  </si>
  <si>
    <t>Jacobsen Estate 2017-18 Expenses</t>
  </si>
  <si>
    <t>Bank Accounts Interest</t>
  </si>
  <si>
    <t>2019 Kaine's Klassic (03)</t>
  </si>
  <si>
    <t>Mite Yooper ShootOut (12)</t>
  </si>
  <si>
    <t>Matheson Fund</t>
  </si>
  <si>
    <t>SMHA Actual vs Budget</t>
  </si>
  <si>
    <t>Buzz Bash Donations</t>
  </si>
  <si>
    <t>2019 Klash at Kaine's</t>
  </si>
  <si>
    <t>State Playoffs Midget AA</t>
  </si>
  <si>
    <t>Host D7 Playoffs PeeWee/Midget</t>
  </si>
  <si>
    <t>Equipment Rental Income</t>
  </si>
  <si>
    <t>as of May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</si>
</sst>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mm/dd/yy"/>
    <numFmt numFmtId="165" formatCode="0_);[Red]\(0\)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0"/>
      <color theme="0"/>
      <name val="Arial"/>
      <family val="2"/>
    </font>
    <font>
      <sz val="8"/>
      <name val="Arial"/>
      <family val="2"/>
      <scheme val="minor"/>
    </font>
    <font>
      <b/>
      <sz val="14"/>
      <name val="Arial"/>
      <family val="2"/>
      <scheme val="minor"/>
    </font>
    <font>
      <b/>
      <sz val="18"/>
      <color theme="1" tint="0.14999847407452621"/>
      <name val="Arial"/>
      <family val="2"/>
      <scheme val="minor"/>
    </font>
    <font>
      <b/>
      <sz val="18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/>
      <right style="thin">
        <color indexed="64"/>
      </right>
      <top/>
      <bottom/>
      <diagonal/>
    </border>
  </borders>
  <cellStyleXfs count="4">
    <xf numFmtId="38" fontId="0" fillId="0" borderId="0" applyFon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44">
    <xf numFmtId="38" fontId="0" fillId="0" borderId="0" xfId="0"/>
    <xf numFmtId="38" fontId="2" fillId="0" borderId="0" xfId="0" applyFont="1" applyFill="1" applyProtection="1">
      <protection locked="0"/>
    </xf>
    <xf numFmtId="38" fontId="2" fillId="0" borderId="0" xfId="0" applyFont="1" applyProtection="1">
      <protection locked="0"/>
    </xf>
    <xf numFmtId="38" fontId="2" fillId="0" borderId="0" xfId="0" applyFont="1" applyFill="1" applyProtection="1"/>
    <xf numFmtId="38" fontId="2" fillId="0" borderId="0" xfId="0" applyFont="1" applyProtection="1"/>
    <xf numFmtId="38" fontId="3" fillId="0" borderId="0" xfId="0" applyFont="1" applyFill="1" applyProtection="1">
      <protection locked="0"/>
    </xf>
    <xf numFmtId="38" fontId="2" fillId="0" borderId="0" xfId="0" applyFont="1" applyFill="1" applyBorder="1" applyProtection="1">
      <protection locked="0"/>
    </xf>
    <xf numFmtId="38" fontId="2" fillId="0" borderId="0" xfId="0" applyFont="1" applyFill="1" applyAlignment="1" applyProtection="1">
      <protection locked="0"/>
    </xf>
    <xf numFmtId="38" fontId="0" fillId="0" borderId="0" xfId="0" applyAlignment="1"/>
    <xf numFmtId="8" fontId="2" fillId="0" borderId="0" xfId="0" applyNumberFormat="1" applyFont="1" applyFill="1" applyProtection="1"/>
    <xf numFmtId="8" fontId="2" fillId="0" borderId="1" xfId="0" applyNumberFormat="1" applyFont="1" applyFill="1" applyBorder="1" applyProtection="1">
      <protection locked="0"/>
    </xf>
    <xf numFmtId="8" fontId="2" fillId="0" borderId="0" xfId="0" applyNumberFormat="1" applyFont="1" applyFill="1" applyBorder="1" applyProtection="1"/>
    <xf numFmtId="8" fontId="2" fillId="3" borderId="2" xfId="0" applyNumberFormat="1" applyFont="1" applyFill="1" applyBorder="1" applyProtection="1"/>
    <xf numFmtId="8" fontId="2" fillId="0" borderId="3" xfId="0" applyNumberFormat="1" applyFont="1" applyFill="1" applyBorder="1" applyProtection="1">
      <protection locked="0"/>
    </xf>
    <xf numFmtId="8" fontId="2" fillId="0" borderId="0" xfId="0" applyNumberFormat="1" applyFont="1" applyProtection="1"/>
    <xf numFmtId="6" fontId="2" fillId="0" borderId="0" xfId="0" applyNumberFormat="1" applyFont="1" applyFill="1" applyProtection="1"/>
    <xf numFmtId="38" fontId="7" fillId="0" borderId="0" xfId="0" applyFont="1" applyProtection="1">
      <protection locked="0"/>
    </xf>
    <xf numFmtId="38" fontId="7" fillId="0" borderId="0" xfId="0" applyFont="1" applyProtection="1"/>
    <xf numFmtId="8" fontId="7" fillId="3" borderId="4" xfId="0" applyNumberFormat="1" applyFont="1" applyFill="1" applyBorder="1" applyProtection="1"/>
    <xf numFmtId="38" fontId="6" fillId="0" borderId="0" xfId="0" applyFont="1" applyFill="1" applyBorder="1" applyAlignment="1" applyProtection="1">
      <alignment horizontal="center"/>
    </xf>
    <xf numFmtId="8" fontId="2" fillId="0" borderId="5" xfId="0" applyNumberFormat="1" applyFont="1" applyFill="1" applyBorder="1" applyProtection="1">
      <protection locked="0"/>
    </xf>
    <xf numFmtId="8" fontId="2" fillId="0" borderId="5" xfId="0" applyNumberFormat="1" applyFont="1" applyFill="1" applyBorder="1" applyProtection="1"/>
    <xf numFmtId="38" fontId="2" fillId="0" borderId="0" xfId="0" applyFont="1" applyFill="1" applyBorder="1" applyAlignment="1" applyProtection="1">
      <alignment horizontal="center"/>
    </xf>
    <xf numFmtId="8" fontId="2" fillId="0" borderId="0" xfId="0" applyNumberFormat="1" applyFont="1" applyFill="1" applyBorder="1" applyProtection="1">
      <protection locked="0"/>
    </xf>
    <xf numFmtId="8" fontId="2" fillId="3" borderId="6" xfId="0" applyNumberFormat="1" applyFont="1" applyFill="1" applyBorder="1" applyProtection="1"/>
    <xf numFmtId="8" fontId="7" fillId="3" borderId="5" xfId="0" applyNumberFormat="1" applyFont="1" applyFill="1" applyBorder="1" applyProtection="1"/>
    <xf numFmtId="38" fontId="2" fillId="0" borderId="0" xfId="0" applyFont="1" applyFill="1" applyBorder="1" applyProtection="1"/>
    <xf numFmtId="38" fontId="2" fillId="0" borderId="0" xfId="0" applyFont="1" applyBorder="1" applyProtection="1"/>
    <xf numFmtId="7" fontId="2" fillId="0" borderId="5" xfId="0" applyNumberFormat="1" applyFont="1" applyFill="1" applyBorder="1" applyProtection="1"/>
    <xf numFmtId="7" fontId="2" fillId="0" borderId="0" xfId="0" applyNumberFormat="1" applyFont="1" applyFill="1" applyProtection="1"/>
    <xf numFmtId="8" fontId="2" fillId="4" borderId="5" xfId="0" applyNumberFormat="1" applyFont="1" applyFill="1" applyBorder="1" applyProtection="1">
      <protection locked="0"/>
    </xf>
    <xf numFmtId="7" fontId="2" fillId="4" borderId="5" xfId="0" applyNumberFormat="1" applyFont="1" applyFill="1" applyBorder="1" applyProtection="1"/>
    <xf numFmtId="8" fontId="2" fillId="4" borderId="5" xfId="0" applyNumberFormat="1" applyFont="1" applyFill="1" applyBorder="1" applyProtection="1"/>
    <xf numFmtId="7" fontId="2" fillId="4" borderId="5" xfId="0" applyNumberFormat="1" applyFont="1" applyFill="1" applyBorder="1" applyAlignment="1" applyProtection="1">
      <alignment horizontal="center"/>
    </xf>
    <xf numFmtId="38" fontId="0" fillId="0" borderId="0" xfId="0" applyFont="1" applyAlignment="1"/>
    <xf numFmtId="40" fontId="2" fillId="0" borderId="0" xfId="0" applyNumberFormat="1" applyFont="1" applyProtection="1"/>
    <xf numFmtId="38" fontId="2" fillId="0" borderId="0" xfId="0" applyFont="1" applyFill="1" applyAlignment="1" applyProtection="1">
      <alignment horizontal="center"/>
    </xf>
    <xf numFmtId="38" fontId="7" fillId="0" borderId="0" xfId="0" applyFont="1" applyFill="1" applyAlignment="1" applyProtection="1">
      <alignment horizontal="center"/>
      <protection locked="0"/>
    </xf>
    <xf numFmtId="38" fontId="7" fillId="0" borderId="7" xfId="0" applyFont="1" applyFill="1" applyBorder="1" applyAlignment="1" applyProtection="1">
      <alignment horizontal="center"/>
      <protection locked="0"/>
    </xf>
    <xf numFmtId="38" fontId="4" fillId="2" borderId="0" xfId="0" applyFont="1" applyFill="1" applyAlignment="1" applyProtection="1">
      <protection locked="0"/>
    </xf>
    <xf numFmtId="38" fontId="5" fillId="2" borderId="0" xfId="0" applyFont="1" applyFill="1" applyAlignment="1"/>
    <xf numFmtId="38" fontId="9" fillId="0" borderId="0" xfId="0" applyFont="1" applyFill="1" applyAlignment="1" applyProtection="1">
      <alignment horizontal="center"/>
      <protection locked="0"/>
    </xf>
    <xf numFmtId="38" fontId="8" fillId="0" borderId="0" xfId="0" applyFont="1" applyFill="1" applyAlignment="1" applyProtection="1">
      <alignment horizontal="center"/>
      <protection locked="0"/>
    </xf>
    <xf numFmtId="38" fontId="2" fillId="0" borderId="0" xfId="0" applyFont="1" applyFill="1" applyAlignment="1" applyProtection="1">
      <alignment horizontal="left"/>
      <protection locked="0"/>
    </xf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0</v>
      </c>
      <c r="B1" t="b">
        <v>0</v>
      </c>
    </row>
    <row r="2" spans="1:2" x14ac:dyDescent="0.2">
      <c r="A2" t="s">
        <v>1</v>
      </c>
      <c r="B2" t="b">
        <v>0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zoomScale="80" zoomScaleNormal="80" workbookViewId="0">
      <selection activeCell="B1" sqref="B1:H1"/>
    </sheetView>
  </sheetViews>
  <sheetFormatPr defaultRowHeight="12.75" x14ac:dyDescent="0.2"/>
  <cols>
    <col min="1" max="1" width="1.7109375" style="4" customWidth="1"/>
    <col min="2" max="2" width="3.42578125" style="4" customWidth="1"/>
    <col min="3" max="3" width="14.28515625" style="4" customWidth="1"/>
    <col min="4" max="4" width="11.7109375" style="4" customWidth="1"/>
    <col min="5" max="5" width="7.28515625" style="4" customWidth="1"/>
    <col min="6" max="6" width="18.5703125" style="4" customWidth="1"/>
    <col min="7" max="7" width="18.140625" style="14" customWidth="1"/>
    <col min="8" max="8" width="18.7109375" style="14" customWidth="1"/>
    <col min="9" max="9" width="4.7109375" style="4" customWidth="1"/>
    <col min="10" max="10" width="9.140625" style="4"/>
    <col min="11" max="11" width="12.5703125" style="4" customWidth="1"/>
    <col min="12" max="16384" width="9.140625" style="4"/>
  </cols>
  <sheetData>
    <row r="1" spans="1:11" s="2" customFormat="1" ht="23.25" x14ac:dyDescent="0.35">
      <c r="A1" s="1"/>
      <c r="B1" s="41" t="s">
        <v>62</v>
      </c>
      <c r="C1" s="41"/>
      <c r="D1" s="41"/>
      <c r="E1" s="41"/>
      <c r="F1" s="41"/>
      <c r="G1" s="41"/>
      <c r="H1" s="41"/>
      <c r="I1" s="1"/>
    </row>
    <row r="2" spans="1:11" ht="23.25" customHeight="1" x14ac:dyDescent="0.35">
      <c r="A2" s="3"/>
      <c r="B2" s="42" t="s">
        <v>68</v>
      </c>
      <c r="C2" s="42"/>
      <c r="D2" s="42"/>
      <c r="E2" s="42"/>
      <c r="F2" s="42"/>
      <c r="G2" s="42"/>
      <c r="H2" s="42"/>
      <c r="I2" s="3"/>
    </row>
    <row r="3" spans="1:11" ht="9.75" customHeight="1" x14ac:dyDescent="0.2">
      <c r="A3" s="3"/>
      <c r="B3" s="43"/>
      <c r="C3" s="43"/>
      <c r="D3" s="43"/>
      <c r="E3" s="3"/>
      <c r="F3" s="3"/>
      <c r="G3" s="9"/>
      <c r="H3" s="9"/>
      <c r="I3" s="3"/>
    </row>
    <row r="4" spans="1:11" ht="15.75" customHeight="1" x14ac:dyDescent="0.25">
      <c r="A4" s="3"/>
      <c r="B4" s="39" t="s">
        <v>5</v>
      </c>
      <c r="C4" s="40"/>
      <c r="D4" s="40"/>
      <c r="E4" s="3"/>
      <c r="F4" s="36" t="s">
        <v>41</v>
      </c>
      <c r="G4" s="36" t="s">
        <v>42</v>
      </c>
      <c r="H4" s="36" t="s">
        <v>43</v>
      </c>
      <c r="I4" s="3"/>
    </row>
    <row r="5" spans="1:11" ht="15.95" customHeight="1" x14ac:dyDescent="0.2">
      <c r="A5" s="3"/>
      <c r="B5" s="1"/>
      <c r="C5" s="7" t="s">
        <v>50</v>
      </c>
      <c r="D5" s="8"/>
      <c r="E5" s="3"/>
      <c r="F5" s="28">
        <v>7500</v>
      </c>
      <c r="G5" s="20">
        <v>5000</v>
      </c>
      <c r="H5" s="21">
        <f t="shared" ref="H5:H16" si="0">-G5+F5</f>
        <v>2500</v>
      </c>
      <c r="I5" s="3"/>
    </row>
    <row r="6" spans="1:11" ht="15.95" customHeight="1" x14ac:dyDescent="0.2">
      <c r="A6" s="3"/>
      <c r="B6" s="1"/>
      <c r="C6" s="7" t="s">
        <v>57</v>
      </c>
      <c r="D6" s="8"/>
      <c r="E6" s="3"/>
      <c r="F6" s="28">
        <v>5550</v>
      </c>
      <c r="G6" s="20">
        <v>0</v>
      </c>
      <c r="H6" s="21">
        <f t="shared" si="0"/>
        <v>5550</v>
      </c>
      <c r="I6" s="3"/>
    </row>
    <row r="7" spans="1:11" ht="15.95" customHeight="1" x14ac:dyDescent="0.2">
      <c r="A7" s="3"/>
      <c r="B7" s="1"/>
      <c r="C7" s="7" t="s">
        <v>55</v>
      </c>
      <c r="D7" s="8"/>
      <c r="E7" s="3"/>
      <c r="F7" s="28">
        <v>250</v>
      </c>
      <c r="G7" s="20">
        <v>0</v>
      </c>
      <c r="H7" s="21">
        <f t="shared" si="0"/>
        <v>250</v>
      </c>
      <c r="I7" s="3"/>
    </row>
    <row r="8" spans="1:11" ht="15.95" customHeight="1" x14ac:dyDescent="0.2">
      <c r="A8" s="3"/>
      <c r="B8" s="1"/>
      <c r="C8" s="7" t="s">
        <v>52</v>
      </c>
      <c r="D8" s="8"/>
      <c r="E8" s="3"/>
      <c r="F8" s="28">
        <f>27012.5+2190-21068.15</f>
        <v>8134.3499999999985</v>
      </c>
      <c r="G8" s="20">
        <v>5000</v>
      </c>
      <c r="H8" s="21">
        <f t="shared" si="0"/>
        <v>3134.3499999999985</v>
      </c>
      <c r="I8" s="3"/>
    </row>
    <row r="9" spans="1:11" ht="15.95" customHeight="1" x14ac:dyDescent="0.2">
      <c r="A9" s="3"/>
      <c r="B9" s="1"/>
      <c r="C9" s="7" t="s">
        <v>65</v>
      </c>
      <c r="D9" s="8"/>
      <c r="E9" s="3"/>
      <c r="F9" s="28">
        <f>-5497.5+3268+4021.5</f>
        <v>1792</v>
      </c>
      <c r="G9" s="20">
        <v>0</v>
      </c>
      <c r="H9" s="21">
        <f t="shared" si="0"/>
        <v>1792</v>
      </c>
      <c r="I9" s="3"/>
    </row>
    <row r="10" spans="1:11" ht="15.95" customHeight="1" x14ac:dyDescent="0.2">
      <c r="A10" s="3"/>
      <c r="B10" s="1"/>
      <c r="C10" s="7" t="s">
        <v>60</v>
      </c>
      <c r="D10" s="8"/>
      <c r="E10" s="3"/>
      <c r="F10" s="28">
        <f>1244.24+3800+312-4579.75</f>
        <v>776.48999999999978</v>
      </c>
      <c r="G10" s="20">
        <v>0</v>
      </c>
      <c r="H10" s="21">
        <f t="shared" si="0"/>
        <v>776.48999999999978</v>
      </c>
      <c r="I10" s="3"/>
    </row>
    <row r="11" spans="1:11" ht="15.95" customHeight="1" x14ac:dyDescent="0.2">
      <c r="A11" s="3"/>
      <c r="B11" s="1"/>
      <c r="C11" s="7" t="s">
        <v>58</v>
      </c>
      <c r="D11" s="8"/>
      <c r="E11" s="3"/>
      <c r="F11" s="28">
        <v>43.7</v>
      </c>
      <c r="G11" s="20">
        <v>12</v>
      </c>
      <c r="H11" s="21">
        <f t="shared" si="0"/>
        <v>31.700000000000003</v>
      </c>
      <c r="I11" s="3"/>
    </row>
    <row r="12" spans="1:11" ht="15.95" customHeight="1" x14ac:dyDescent="0.2">
      <c r="A12" s="3"/>
      <c r="B12" s="1"/>
      <c r="C12" s="7" t="s">
        <v>67</v>
      </c>
      <c r="D12" s="8"/>
      <c r="E12" s="3"/>
      <c r="F12" s="28">
        <v>400</v>
      </c>
      <c r="G12" s="20">
        <v>0</v>
      </c>
      <c r="H12" s="21">
        <f t="shared" si="0"/>
        <v>400</v>
      </c>
      <c r="I12" s="3"/>
    </row>
    <row r="13" spans="1:11" ht="15.95" customHeight="1" x14ac:dyDescent="0.2">
      <c r="A13" s="3"/>
      <c r="B13" s="1"/>
      <c r="C13" s="7" t="s">
        <v>21</v>
      </c>
      <c r="D13" s="8"/>
      <c r="E13" s="3"/>
      <c r="F13" s="28">
        <v>7200</v>
      </c>
      <c r="G13" s="20">
        <v>8100</v>
      </c>
      <c r="H13" s="21">
        <f t="shared" si="0"/>
        <v>-900</v>
      </c>
      <c r="I13" s="3"/>
      <c r="K13" s="35"/>
    </row>
    <row r="14" spans="1:11" ht="15.95" customHeight="1" x14ac:dyDescent="0.2">
      <c r="A14" s="3"/>
      <c r="B14" s="1"/>
      <c r="C14" s="7" t="s">
        <v>22</v>
      </c>
      <c r="D14" s="8"/>
      <c r="E14" s="19"/>
      <c r="F14" s="28">
        <f>134221.25-3310</f>
        <v>130911.25</v>
      </c>
      <c r="G14" s="20">
        <v>127695</v>
      </c>
      <c r="H14" s="21">
        <f t="shared" si="0"/>
        <v>3216.25</v>
      </c>
      <c r="I14" s="3"/>
    </row>
    <row r="15" spans="1:11" ht="15.95" customHeight="1" x14ac:dyDescent="0.2">
      <c r="A15" s="3"/>
      <c r="B15" s="1"/>
      <c r="C15" s="7" t="s">
        <v>63</v>
      </c>
      <c r="D15" s="8"/>
      <c r="E15" s="19"/>
      <c r="F15" s="28">
        <f>2000-2000</f>
        <v>0</v>
      </c>
      <c r="G15" s="20">
        <v>0</v>
      </c>
      <c r="H15" s="21">
        <f t="shared" si="0"/>
        <v>0</v>
      </c>
      <c r="I15" s="3"/>
    </row>
    <row r="16" spans="1:11" ht="15.95" customHeight="1" x14ac:dyDescent="0.2">
      <c r="A16" s="3"/>
      <c r="B16" s="1"/>
      <c r="C16" s="7" t="s">
        <v>53</v>
      </c>
      <c r="D16" s="34"/>
      <c r="E16" s="3"/>
      <c r="F16" s="28">
        <f>3310-952.5-592</f>
        <v>1765.5</v>
      </c>
      <c r="G16" s="20">
        <v>0</v>
      </c>
      <c r="H16" s="21">
        <f t="shared" si="0"/>
        <v>1765.5</v>
      </c>
      <c r="I16" s="3"/>
    </row>
    <row r="17" spans="1:9" ht="15.95" hidden="1" customHeight="1" x14ac:dyDescent="0.2">
      <c r="A17" s="3"/>
      <c r="B17" s="1"/>
      <c r="C17" s="7"/>
      <c r="D17" s="8" t="s">
        <v>23</v>
      </c>
      <c r="E17" s="15"/>
      <c r="F17" s="28"/>
      <c r="G17" s="20" t="e">
        <f>+#REF!*#REF!</f>
        <v>#REF!</v>
      </c>
      <c r="H17" s="21" t="e">
        <f t="shared" ref="H17:H28" si="1">+G17-F17</f>
        <v>#REF!</v>
      </c>
      <c r="I17" s="3"/>
    </row>
    <row r="18" spans="1:9" ht="15.95" hidden="1" customHeight="1" x14ac:dyDescent="0.2">
      <c r="A18" s="3"/>
      <c r="B18" s="1"/>
      <c r="C18" s="7"/>
      <c r="D18" s="8" t="s">
        <v>24</v>
      </c>
      <c r="E18" s="15"/>
      <c r="F18" s="28"/>
      <c r="G18" s="20" t="e">
        <f>+#REF!*#REF!</f>
        <v>#REF!</v>
      </c>
      <c r="H18" s="21" t="e">
        <f t="shared" si="1"/>
        <v>#REF!</v>
      </c>
      <c r="I18" s="3"/>
    </row>
    <row r="19" spans="1:9" ht="15.95" hidden="1" customHeight="1" x14ac:dyDescent="0.2">
      <c r="A19" s="3"/>
      <c r="B19" s="1"/>
      <c r="C19" s="7"/>
      <c r="D19" s="8" t="s">
        <v>25</v>
      </c>
      <c r="E19" s="15"/>
      <c r="F19" s="28"/>
      <c r="G19" s="20" t="e">
        <f>+#REF!*#REF!</f>
        <v>#REF!</v>
      </c>
      <c r="H19" s="21" t="e">
        <f t="shared" si="1"/>
        <v>#REF!</v>
      </c>
      <c r="I19" s="3"/>
    </row>
    <row r="20" spans="1:9" ht="15.95" hidden="1" customHeight="1" x14ac:dyDescent="0.2">
      <c r="A20" s="3"/>
      <c r="B20" s="1"/>
      <c r="C20" s="7"/>
      <c r="D20" s="8" t="s">
        <v>27</v>
      </c>
      <c r="E20" s="15"/>
      <c r="F20" s="28"/>
      <c r="G20" s="20" t="e">
        <f>+#REF!*#REF!</f>
        <v>#REF!</v>
      </c>
      <c r="H20" s="21" t="e">
        <f t="shared" si="1"/>
        <v>#REF!</v>
      </c>
      <c r="I20" s="3"/>
    </row>
    <row r="21" spans="1:9" ht="15.95" hidden="1" customHeight="1" x14ac:dyDescent="0.2">
      <c r="A21" s="3"/>
      <c r="B21" s="1"/>
      <c r="C21" s="7"/>
      <c r="D21" s="8" t="s">
        <v>26</v>
      </c>
      <c r="E21" s="15"/>
      <c r="F21" s="28"/>
      <c r="G21" s="20" t="e">
        <f>+#REF!*#REF!</f>
        <v>#REF!</v>
      </c>
      <c r="H21" s="21" t="e">
        <f t="shared" si="1"/>
        <v>#REF!</v>
      </c>
      <c r="I21" s="3"/>
    </row>
    <row r="22" spans="1:9" ht="15.95" hidden="1" customHeight="1" x14ac:dyDescent="0.2">
      <c r="A22" s="3"/>
      <c r="B22" s="1"/>
      <c r="C22" s="7"/>
      <c r="D22" s="8" t="s">
        <v>28</v>
      </c>
      <c r="E22" s="15"/>
      <c r="F22" s="28"/>
      <c r="G22" s="20" t="e">
        <f>+#REF!*#REF!</f>
        <v>#REF!</v>
      </c>
      <c r="H22" s="21" t="e">
        <f t="shared" si="1"/>
        <v>#REF!</v>
      </c>
      <c r="I22" s="3"/>
    </row>
    <row r="23" spans="1:9" ht="15.95" hidden="1" customHeight="1" x14ac:dyDescent="0.2">
      <c r="A23" s="3"/>
      <c r="B23" s="1"/>
      <c r="C23" s="7"/>
      <c r="D23" s="8" t="s">
        <v>49</v>
      </c>
      <c r="E23" s="15"/>
      <c r="F23" s="31"/>
      <c r="G23" s="30"/>
      <c r="H23" s="32">
        <f t="shared" si="1"/>
        <v>0</v>
      </c>
      <c r="I23" s="3"/>
    </row>
    <row r="24" spans="1:9" ht="15.95" hidden="1" customHeight="1" x14ac:dyDescent="0.2">
      <c r="A24" s="3"/>
      <c r="B24" s="1"/>
      <c r="C24" s="7"/>
      <c r="D24" s="8" t="s">
        <v>29</v>
      </c>
      <c r="E24" s="15"/>
      <c r="F24" s="28"/>
      <c r="G24" s="20" t="e">
        <f>+#REF!*#REF!</f>
        <v>#REF!</v>
      </c>
      <c r="H24" s="21" t="e">
        <f t="shared" si="1"/>
        <v>#REF!</v>
      </c>
      <c r="I24" s="3"/>
    </row>
    <row r="25" spans="1:9" ht="15.95" hidden="1" customHeight="1" thickBot="1" x14ac:dyDescent="0.25">
      <c r="A25" s="3"/>
      <c r="B25" s="1"/>
      <c r="C25" s="7"/>
      <c r="D25" s="8" t="s">
        <v>30</v>
      </c>
      <c r="E25" s="15"/>
      <c r="F25" s="28"/>
      <c r="G25" s="20" t="e">
        <f>+#REF!*#REF!</f>
        <v>#REF!</v>
      </c>
      <c r="H25" s="21" t="e">
        <f t="shared" si="1"/>
        <v>#REF!</v>
      </c>
      <c r="I25" s="3"/>
    </row>
    <row r="26" spans="1:9" ht="15.95" hidden="1" customHeight="1" x14ac:dyDescent="0.2">
      <c r="A26" s="3"/>
      <c r="B26" s="1"/>
      <c r="C26" s="7"/>
      <c r="D26" s="8" t="s">
        <v>48</v>
      </c>
      <c r="E26" s="22"/>
      <c r="F26" s="33"/>
      <c r="G26" s="30"/>
      <c r="H26" s="32">
        <f t="shared" si="1"/>
        <v>0</v>
      </c>
      <c r="I26" s="3"/>
    </row>
    <row r="27" spans="1:9" ht="15.95" hidden="1" customHeight="1" x14ac:dyDescent="0.2">
      <c r="A27" s="3"/>
      <c r="B27" s="1"/>
      <c r="C27" s="7"/>
      <c r="D27" s="8" t="s">
        <v>31</v>
      </c>
      <c r="E27" s="15"/>
      <c r="F27" s="28"/>
      <c r="G27" s="20" t="e">
        <f>+#REF!*#REF!</f>
        <v>#REF!</v>
      </c>
      <c r="H27" s="21" t="e">
        <f t="shared" si="1"/>
        <v>#REF!</v>
      </c>
      <c r="I27" s="3"/>
    </row>
    <row r="28" spans="1:9" ht="15.95" hidden="1" customHeight="1" x14ac:dyDescent="0.2">
      <c r="A28" s="3"/>
      <c r="B28" s="1"/>
      <c r="C28" s="7"/>
      <c r="D28" s="8" t="s">
        <v>32</v>
      </c>
      <c r="E28" s="15"/>
      <c r="F28" s="28"/>
      <c r="G28" s="20" t="e">
        <f>+#REF!*#REF!</f>
        <v>#REF!</v>
      </c>
      <c r="H28" s="21" t="e">
        <f t="shared" si="1"/>
        <v>#REF!</v>
      </c>
      <c r="I28" s="3"/>
    </row>
    <row r="29" spans="1:9" ht="13.5" hidden="1" thickBot="1" x14ac:dyDescent="0.25">
      <c r="A29" s="3"/>
      <c r="B29" s="1"/>
      <c r="C29" s="5" t="s">
        <v>16</v>
      </c>
      <c r="D29" s="3"/>
      <c r="E29" s="3"/>
      <c r="F29" s="29"/>
      <c r="G29" s="11"/>
      <c r="H29" s="24" t="e">
        <f>SUM(G5:G28)</f>
        <v>#REF!</v>
      </c>
      <c r="I29" s="3"/>
    </row>
    <row r="30" spans="1:9" ht="3.75" hidden="1" customHeight="1" x14ac:dyDescent="0.2">
      <c r="A30" s="3"/>
      <c r="B30" s="1"/>
      <c r="C30" s="1"/>
      <c r="D30" s="3"/>
      <c r="E30" s="3"/>
      <c r="F30" s="29"/>
      <c r="G30" s="11"/>
      <c r="H30" s="11"/>
      <c r="I30" s="3"/>
    </row>
    <row r="31" spans="1:9" ht="15.75" hidden="1" x14ac:dyDescent="0.25">
      <c r="A31" s="3"/>
      <c r="B31" s="39" t="s">
        <v>6</v>
      </c>
      <c r="C31" s="40"/>
      <c r="D31" s="40"/>
      <c r="E31" s="3"/>
      <c r="F31" s="29"/>
      <c r="G31" s="9"/>
      <c r="H31" s="9"/>
      <c r="I31" s="3"/>
    </row>
    <row r="32" spans="1:9" hidden="1" x14ac:dyDescent="0.2">
      <c r="A32" s="3"/>
      <c r="B32" s="1"/>
      <c r="C32" s="1" t="s">
        <v>7</v>
      </c>
      <c r="D32" s="3"/>
      <c r="E32" s="3"/>
      <c r="F32" s="29"/>
      <c r="G32" s="10"/>
      <c r="H32" s="9"/>
      <c r="I32" s="3"/>
    </row>
    <row r="33" spans="1:9" hidden="1" x14ac:dyDescent="0.2">
      <c r="A33" s="3"/>
      <c r="B33" s="1"/>
      <c r="C33" s="1" t="s">
        <v>8</v>
      </c>
      <c r="D33" s="1" t="s">
        <v>9</v>
      </c>
      <c r="E33" s="3"/>
      <c r="F33" s="29"/>
      <c r="G33" s="10"/>
      <c r="H33" s="9"/>
      <c r="I33" s="3"/>
    </row>
    <row r="34" spans="1:9" hidden="1" x14ac:dyDescent="0.2">
      <c r="A34" s="3"/>
      <c r="B34" s="1"/>
      <c r="C34" s="1"/>
      <c r="D34" s="1" t="s">
        <v>10</v>
      </c>
      <c r="E34" s="3"/>
      <c r="F34" s="29"/>
      <c r="G34" s="10"/>
      <c r="H34" s="9"/>
      <c r="I34" s="3"/>
    </row>
    <row r="35" spans="1:9" hidden="1" x14ac:dyDescent="0.2">
      <c r="A35" s="3"/>
      <c r="B35" s="1"/>
      <c r="C35" s="1"/>
      <c r="D35" s="1" t="s">
        <v>11</v>
      </c>
      <c r="E35" s="3"/>
      <c r="F35" s="29"/>
      <c r="G35" s="10"/>
      <c r="H35" s="9"/>
      <c r="I35" s="3"/>
    </row>
    <row r="36" spans="1:9" hidden="1" x14ac:dyDescent="0.2">
      <c r="A36" s="3"/>
      <c r="B36" s="1"/>
      <c r="C36" s="1"/>
      <c r="D36" s="1" t="s">
        <v>12</v>
      </c>
      <c r="E36" s="3"/>
      <c r="F36" s="29"/>
      <c r="G36" s="10"/>
      <c r="H36" s="9"/>
      <c r="I36" s="3"/>
    </row>
    <row r="37" spans="1:9" ht="13.5" hidden="1" thickBot="1" x14ac:dyDescent="0.25">
      <c r="A37" s="3"/>
      <c r="B37" s="1"/>
      <c r="C37" s="6" t="s">
        <v>13</v>
      </c>
      <c r="D37" s="3"/>
      <c r="E37" s="3"/>
      <c r="F37" s="29"/>
      <c r="G37" s="12">
        <f>IF(SUM(G32:G36),SUM(G32:G36),0)</f>
        <v>0</v>
      </c>
      <c r="H37" s="9"/>
      <c r="I37" s="3"/>
    </row>
    <row r="38" spans="1:9" hidden="1" x14ac:dyDescent="0.2">
      <c r="A38" s="3"/>
      <c r="B38" s="1"/>
      <c r="C38" s="1" t="s">
        <v>14</v>
      </c>
      <c r="D38" s="3"/>
      <c r="E38" s="3"/>
      <c r="F38" s="29"/>
      <c r="G38" s="13"/>
      <c r="H38" s="9"/>
      <c r="I38" s="3"/>
    </row>
    <row r="39" spans="1:9" ht="13.5" hidden="1" thickBot="1" x14ac:dyDescent="0.25">
      <c r="A39" s="3"/>
      <c r="B39" s="1"/>
      <c r="C39" s="5" t="s">
        <v>15</v>
      </c>
      <c r="D39" s="3"/>
      <c r="E39" s="3"/>
      <c r="F39" s="29"/>
      <c r="G39" s="9"/>
      <c r="H39" s="12" t="e">
        <f>IF(OR(Inventory_Avail,G38),Inventory_Avail-G38,0)</f>
        <v>#REF!</v>
      </c>
      <c r="I39" s="3"/>
    </row>
    <row r="40" spans="1:9" ht="6" customHeight="1" x14ac:dyDescent="0.2">
      <c r="A40" s="3"/>
      <c r="B40" s="1"/>
      <c r="C40" s="1"/>
      <c r="D40" s="3"/>
      <c r="E40" s="3"/>
      <c r="F40" s="29"/>
      <c r="G40" s="9"/>
      <c r="H40" s="9"/>
      <c r="I40" s="3"/>
    </row>
    <row r="41" spans="1:9" ht="18" x14ac:dyDescent="0.25">
      <c r="A41" s="3"/>
      <c r="B41" s="1"/>
      <c r="C41" s="37" t="s">
        <v>44</v>
      </c>
      <c r="D41" s="37"/>
      <c r="E41" s="38"/>
      <c r="F41" s="25">
        <f>SUM(F5:F16)</f>
        <v>164323.29</v>
      </c>
      <c r="G41" s="25">
        <f>SUM(G5:G16)</f>
        <v>145807</v>
      </c>
      <c r="H41" s="25">
        <f>SUM(H5:H16)</f>
        <v>18516.29</v>
      </c>
      <c r="I41" s="3"/>
    </row>
    <row r="42" spans="1:9" ht="3.75" customHeight="1" x14ac:dyDescent="0.2">
      <c r="A42" s="3"/>
      <c r="B42" s="1"/>
      <c r="C42" s="1"/>
      <c r="D42" s="3"/>
      <c r="E42" s="3"/>
      <c r="F42" s="3"/>
      <c r="G42" s="9"/>
      <c r="H42" s="9"/>
      <c r="I42" s="3"/>
    </row>
    <row r="43" spans="1:9" ht="15.75" customHeight="1" x14ac:dyDescent="0.25">
      <c r="A43" s="3"/>
      <c r="B43" s="39" t="s">
        <v>17</v>
      </c>
      <c r="C43" s="40"/>
      <c r="D43" s="40"/>
      <c r="E43" s="3"/>
      <c r="F43" s="3"/>
      <c r="G43" s="9"/>
      <c r="H43" s="9"/>
      <c r="I43" s="3"/>
    </row>
    <row r="44" spans="1:9" ht="15.95" customHeight="1" x14ac:dyDescent="0.2">
      <c r="A44" s="3"/>
      <c r="B44" s="1"/>
      <c r="C44" s="1" t="s">
        <v>33</v>
      </c>
      <c r="D44" s="3"/>
      <c r="E44" s="3"/>
      <c r="F44" s="21">
        <v>2200</v>
      </c>
      <c r="G44" s="20">
        <v>2200</v>
      </c>
      <c r="H44" s="21">
        <f t="shared" ref="H44:H63" si="2">+G44-F44</f>
        <v>0</v>
      </c>
      <c r="I44" s="3"/>
    </row>
    <row r="45" spans="1:9" ht="15.95" customHeight="1" x14ac:dyDescent="0.2">
      <c r="A45" s="3"/>
      <c r="B45" s="1"/>
      <c r="C45" s="1" t="s">
        <v>18</v>
      </c>
      <c r="D45" s="3"/>
      <c r="E45" s="3"/>
      <c r="F45" s="21">
        <v>56.32</v>
      </c>
      <c r="G45" s="20">
        <v>400</v>
      </c>
      <c r="H45" s="21">
        <f t="shared" si="2"/>
        <v>343.68</v>
      </c>
      <c r="I45" s="3"/>
    </row>
    <row r="46" spans="1:9" ht="15.95" customHeight="1" x14ac:dyDescent="0.2">
      <c r="A46" s="3"/>
      <c r="B46" s="1"/>
      <c r="C46" s="1" t="s">
        <v>47</v>
      </c>
      <c r="D46" s="3"/>
      <c r="E46" s="3"/>
      <c r="F46" s="21">
        <v>3171.22</v>
      </c>
      <c r="G46" s="20">
        <v>2803</v>
      </c>
      <c r="H46" s="21">
        <f t="shared" si="2"/>
        <v>-368.2199999999998</v>
      </c>
      <c r="I46" s="3"/>
    </row>
    <row r="47" spans="1:9" ht="15.95" customHeight="1" x14ac:dyDescent="0.2">
      <c r="A47" s="3"/>
      <c r="B47" s="1"/>
      <c r="C47" s="1" t="s">
        <v>40</v>
      </c>
      <c r="D47" s="3"/>
      <c r="E47" s="3"/>
      <c r="F47" s="21">
        <v>1186.04</v>
      </c>
      <c r="G47" s="20">
        <v>1300</v>
      </c>
      <c r="H47" s="21">
        <f t="shared" si="2"/>
        <v>113.96000000000004</v>
      </c>
      <c r="I47" s="3"/>
    </row>
    <row r="48" spans="1:9" ht="15.95" customHeight="1" x14ac:dyDescent="0.2">
      <c r="A48" s="3"/>
      <c r="B48" s="1"/>
      <c r="C48" s="1" t="s">
        <v>46</v>
      </c>
      <c r="D48" s="3"/>
      <c r="E48" s="3"/>
      <c r="F48" s="21">
        <f>1906.38+1050</f>
        <v>2956.38</v>
      </c>
      <c r="G48" s="20">
        <v>4125</v>
      </c>
      <c r="H48" s="21">
        <f t="shared" si="2"/>
        <v>1168.6199999999999</v>
      </c>
      <c r="I48" s="3"/>
    </row>
    <row r="49" spans="1:9" ht="15.95" customHeight="1" x14ac:dyDescent="0.2">
      <c r="A49" s="3"/>
      <c r="B49" s="1"/>
      <c r="C49" s="1" t="s">
        <v>37</v>
      </c>
      <c r="D49" s="3"/>
      <c r="E49" s="3"/>
      <c r="F49" s="21">
        <f>4606.22+1706.96</f>
        <v>6313.18</v>
      </c>
      <c r="G49" s="20">
        <v>8000</v>
      </c>
      <c r="H49" s="21">
        <f t="shared" si="2"/>
        <v>1686.8199999999997</v>
      </c>
      <c r="I49" s="3"/>
    </row>
    <row r="50" spans="1:9" ht="15.95" customHeight="1" x14ac:dyDescent="0.2">
      <c r="A50" s="3"/>
      <c r="B50" s="1"/>
      <c r="C50" s="7" t="s">
        <v>66</v>
      </c>
      <c r="D50" s="8"/>
      <c r="E50" s="3"/>
      <c r="F50" s="28">
        <f>-7047.29+1687.5+2835+635+660+593.38+750</f>
        <v>113.59000000000003</v>
      </c>
      <c r="G50" s="20">
        <v>0</v>
      </c>
      <c r="H50" s="21">
        <f t="shared" si="2"/>
        <v>-113.59000000000003</v>
      </c>
      <c r="I50" s="3"/>
    </row>
    <row r="51" spans="1:9" ht="15.95" customHeight="1" x14ac:dyDescent="0.2">
      <c r="A51" s="3"/>
      <c r="B51" s="1"/>
      <c r="C51" s="1" t="s">
        <v>38</v>
      </c>
      <c r="D51" s="3"/>
      <c r="E51" s="3"/>
      <c r="F51" s="21">
        <f>-270+89219.94-952.5</f>
        <v>87997.440000000002</v>
      </c>
      <c r="G51" s="20">
        <f>97185</f>
        <v>97185</v>
      </c>
      <c r="H51" s="21">
        <f t="shared" si="2"/>
        <v>9187.5599999999977</v>
      </c>
      <c r="I51" s="3"/>
    </row>
    <row r="52" spans="1:9" ht="15.95" customHeight="1" x14ac:dyDescent="0.2">
      <c r="A52" s="3"/>
      <c r="B52" s="1"/>
      <c r="C52" s="1" t="s">
        <v>39</v>
      </c>
      <c r="D52" s="3"/>
      <c r="E52" s="3"/>
      <c r="F52" s="21">
        <v>2500</v>
      </c>
      <c r="G52" s="20">
        <v>2500</v>
      </c>
      <c r="H52" s="21">
        <f t="shared" si="2"/>
        <v>0</v>
      </c>
      <c r="I52" s="3"/>
    </row>
    <row r="53" spans="1:9" ht="15.95" customHeight="1" x14ac:dyDescent="0.2">
      <c r="A53" s="3"/>
      <c r="B53" s="1"/>
      <c r="C53" s="1" t="s">
        <v>51</v>
      </c>
      <c r="D53" s="3"/>
      <c r="E53" s="3"/>
      <c r="F53" s="21">
        <v>8515.48</v>
      </c>
      <c r="G53" s="20">
        <v>10965</v>
      </c>
      <c r="H53" s="21">
        <f t="shared" si="2"/>
        <v>2449.5200000000004</v>
      </c>
      <c r="I53" s="3"/>
    </row>
    <row r="54" spans="1:9" ht="15.95" customHeight="1" x14ac:dyDescent="0.2">
      <c r="A54" s="3"/>
      <c r="B54" s="1"/>
      <c r="C54" s="7" t="s">
        <v>59</v>
      </c>
      <c r="D54" s="8"/>
      <c r="E54" s="3"/>
      <c r="F54" s="28">
        <f>2142-100</f>
        <v>2042</v>
      </c>
      <c r="G54" s="20">
        <v>0</v>
      </c>
      <c r="H54" s="21">
        <f t="shared" si="2"/>
        <v>-2042</v>
      </c>
      <c r="I54" s="3"/>
    </row>
    <row r="55" spans="1:9" ht="15.95" customHeight="1" x14ac:dyDescent="0.2">
      <c r="A55" s="3"/>
      <c r="B55" s="1"/>
      <c r="C55" s="7" t="s">
        <v>64</v>
      </c>
      <c r="D55" s="8"/>
      <c r="E55" s="3"/>
      <c r="F55" s="28">
        <f>1258.25-50-400</f>
        <v>808.25</v>
      </c>
      <c r="G55" s="20">
        <v>0</v>
      </c>
      <c r="H55" s="21">
        <f t="shared" si="2"/>
        <v>-808.25</v>
      </c>
      <c r="I55" s="3"/>
    </row>
    <row r="56" spans="1:9" ht="15.95" customHeight="1" x14ac:dyDescent="0.2">
      <c r="A56" s="3"/>
      <c r="B56" s="1"/>
      <c r="C56" s="1" t="s">
        <v>61</v>
      </c>
      <c r="D56" s="3"/>
      <c r="E56" s="3"/>
      <c r="F56" s="21">
        <v>813.46</v>
      </c>
      <c r="G56" s="20">
        <v>0</v>
      </c>
      <c r="H56" s="21">
        <f t="shared" si="2"/>
        <v>-813.46</v>
      </c>
      <c r="I56" s="3"/>
    </row>
    <row r="57" spans="1:9" ht="15.95" customHeight="1" x14ac:dyDescent="0.2">
      <c r="A57" s="3"/>
      <c r="B57" s="1"/>
      <c r="C57" s="1" t="s">
        <v>56</v>
      </c>
      <c r="D57" s="3"/>
      <c r="E57" s="3"/>
      <c r="F57" s="21">
        <v>500</v>
      </c>
      <c r="G57" s="20">
        <v>500</v>
      </c>
      <c r="H57" s="21">
        <f t="shared" si="2"/>
        <v>0</v>
      </c>
      <c r="I57" s="3"/>
    </row>
    <row r="58" spans="1:9" ht="15.95" customHeight="1" x14ac:dyDescent="0.2">
      <c r="A58" s="3"/>
      <c r="B58" s="1"/>
      <c r="C58" s="1" t="s">
        <v>35</v>
      </c>
      <c r="D58" s="3"/>
      <c r="E58" s="3"/>
      <c r="F58" s="21">
        <f>2717.91-2200</f>
        <v>517.90999999999985</v>
      </c>
      <c r="G58" s="20">
        <v>500</v>
      </c>
      <c r="H58" s="21">
        <f t="shared" si="2"/>
        <v>-17.909999999999854</v>
      </c>
      <c r="I58" s="3"/>
    </row>
    <row r="59" spans="1:9" ht="15.95" customHeight="1" x14ac:dyDescent="0.2">
      <c r="A59" s="3"/>
      <c r="B59" s="1"/>
      <c r="C59" s="1" t="s">
        <v>36</v>
      </c>
      <c r="D59" s="3"/>
      <c r="E59" s="3"/>
      <c r="F59" s="21">
        <f>13261-592</f>
        <v>12669</v>
      </c>
      <c r="G59" s="20">
        <v>11849</v>
      </c>
      <c r="H59" s="21">
        <f t="shared" si="2"/>
        <v>-820</v>
      </c>
      <c r="I59" s="3"/>
    </row>
    <row r="60" spans="1:9" ht="15.95" customHeight="1" x14ac:dyDescent="0.2">
      <c r="A60" s="3"/>
      <c r="B60" s="1"/>
      <c r="C60" s="1" t="s">
        <v>34</v>
      </c>
      <c r="D60" s="3"/>
      <c r="E60" s="3"/>
      <c r="F60" s="21">
        <f>1276.1+60+469.49+20+595</f>
        <v>2420.59</v>
      </c>
      <c r="G60" s="20">
        <v>1500</v>
      </c>
      <c r="H60" s="21">
        <f t="shared" si="2"/>
        <v>-920.59000000000015</v>
      </c>
      <c r="I60" s="3"/>
    </row>
    <row r="61" spans="1:9" ht="15.95" customHeight="1" x14ac:dyDescent="0.2">
      <c r="A61" s="3"/>
      <c r="B61" s="1"/>
      <c r="C61" s="1" t="s">
        <v>19</v>
      </c>
      <c r="D61" s="3"/>
      <c r="E61" s="3"/>
      <c r="F61" s="21">
        <v>316.97000000000003</v>
      </c>
      <c r="G61" s="20">
        <v>260</v>
      </c>
      <c r="H61" s="21">
        <f t="shared" si="2"/>
        <v>-56.970000000000027</v>
      </c>
      <c r="I61" s="3"/>
    </row>
    <row r="62" spans="1:9" ht="15.95" customHeight="1" x14ac:dyDescent="0.2">
      <c r="A62" s="3"/>
      <c r="B62" s="1"/>
      <c r="C62" s="1" t="s">
        <v>45</v>
      </c>
      <c r="D62" s="3"/>
      <c r="E62" s="3"/>
      <c r="F62" s="21">
        <f>1355+300+82.85</f>
        <v>1737.85</v>
      </c>
      <c r="G62" s="20">
        <v>1000</v>
      </c>
      <c r="H62" s="21">
        <f t="shared" si="2"/>
        <v>-737.84999999999991</v>
      </c>
      <c r="I62" s="3"/>
    </row>
    <row r="63" spans="1:9" ht="15.75" customHeight="1" x14ac:dyDescent="0.2">
      <c r="A63" s="3"/>
      <c r="B63" s="1"/>
      <c r="C63" s="1" t="s">
        <v>54</v>
      </c>
      <c r="D63" s="3"/>
      <c r="E63" s="3"/>
      <c r="F63" s="21">
        <v>720</v>
      </c>
      <c r="G63" s="20">
        <v>720</v>
      </c>
      <c r="H63" s="21">
        <f t="shared" si="2"/>
        <v>0</v>
      </c>
      <c r="I63" s="3"/>
    </row>
    <row r="64" spans="1:9" ht="7.5" customHeight="1" x14ac:dyDescent="0.2"/>
    <row r="65" spans="1:9" s="27" customFormat="1" ht="0.75" customHeight="1" x14ac:dyDescent="0.2">
      <c r="A65" s="26"/>
      <c r="B65" s="6"/>
      <c r="C65" s="6"/>
      <c r="D65" s="26"/>
      <c r="E65" s="26"/>
      <c r="F65" s="26"/>
      <c r="G65" s="23"/>
      <c r="H65" s="11"/>
      <c r="I65" s="26"/>
    </row>
    <row r="66" spans="1:9" ht="18" x14ac:dyDescent="0.25">
      <c r="A66" s="3"/>
      <c r="B66" s="1"/>
      <c r="C66" s="37" t="s">
        <v>44</v>
      </c>
      <c r="D66" s="37"/>
      <c r="E66" s="38"/>
      <c r="F66" s="25">
        <f>SUM(F44:F65)</f>
        <v>137555.68000000002</v>
      </c>
      <c r="G66" s="25">
        <f>SUM(G44:G65)</f>
        <v>145807</v>
      </c>
      <c r="H66" s="25">
        <f>SUM(H44:H65)</f>
        <v>8251.32</v>
      </c>
      <c r="I66" s="3"/>
    </row>
    <row r="67" spans="1:9" ht="5.25" customHeight="1" x14ac:dyDescent="0.2">
      <c r="A67" s="3"/>
      <c r="B67" s="1"/>
      <c r="C67" s="5"/>
      <c r="D67" s="3"/>
      <c r="E67" s="3"/>
      <c r="F67" s="3"/>
      <c r="G67" s="11"/>
      <c r="H67" s="4"/>
      <c r="I67" s="3"/>
    </row>
    <row r="68" spans="1:9" ht="18.75" thickBot="1" x14ac:dyDescent="0.3">
      <c r="B68" s="2"/>
      <c r="C68" s="16" t="s">
        <v>20</v>
      </c>
      <c r="D68" s="17"/>
      <c r="E68" s="17"/>
      <c r="F68" s="18">
        <f>+F41-F66</f>
        <v>26767.609999999986</v>
      </c>
      <c r="G68" s="18">
        <f>+G41-G66</f>
        <v>0</v>
      </c>
      <c r="H68" s="18">
        <f>+H41+H66</f>
        <v>26767.61</v>
      </c>
    </row>
    <row r="69" spans="1:9" ht="13.5" thickTop="1" x14ac:dyDescent="0.2">
      <c r="G69" s="4"/>
      <c r="H69" s="4"/>
    </row>
  </sheetData>
  <mergeCells count="8">
    <mergeCell ref="C66:E66"/>
    <mergeCell ref="B4:D4"/>
    <mergeCell ref="B1:H1"/>
    <mergeCell ref="B2:H2"/>
    <mergeCell ref="B3:D3"/>
    <mergeCell ref="B31:D31"/>
    <mergeCell ref="C41:E41"/>
    <mergeCell ref="B43:D43"/>
  </mergeCells>
  <dataValidations disablePrompts="1" count="2">
    <dataValidation allowBlank="1" showInputMessage="1" showErrorMessage="1" error="Please enter an amount between -10,000,000 and 10,000,000." sqref="F66 G66:G68 F68 H3 F41:G41 H68:H1048576 H65:H66 H5:H63"/>
    <dataValidation type="decimal" allowBlank="1" showInputMessage="1" showErrorMessage="1" error="Please enter an amount between -10,000,000 and 10,000,000." sqref="G69:G1048576 G3 G65 G42:G63 G5:G40">
      <formula1>-10000000</formula1>
      <formula2>10000000</formula2>
    </dataValidation>
  </dataValidation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01B315A-522E-4AD8-A808-735FFA2E2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1 year</dc:title>
  <dc:creator>Cheyenne Holappa</dc:creator>
  <cp:lastModifiedBy>Cheyenne Holappa</cp:lastModifiedBy>
  <cp:lastPrinted>2019-05-20T19:45:32Z</cp:lastPrinted>
  <dcterms:created xsi:type="dcterms:W3CDTF">2017-05-23T12:18:47Z</dcterms:created>
  <dcterms:modified xsi:type="dcterms:W3CDTF">2019-06-24T16:03:44Z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TC011132381033</vt:lpwstr>
  </property>
</Properties>
</file>