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cl\Downloads\"/>
    </mc:Choice>
  </mc:AlternateContent>
  <xr:revisionPtr revIDLastSave="0" documentId="13_ncr:1_{DB5C9643-7A48-4B21-8D38-E372D495C26D}" xr6:coauthVersionLast="47" xr6:coauthVersionMax="47" xr10:uidLastSave="{00000000-0000-0000-0000-000000000000}"/>
  <bookViews>
    <workbookView xWindow="-108" yWindow="-108" windowWidth="23256" windowHeight="12456" xr2:uid="{A4E9B01D-C9F5-4095-807A-CFC284268828}"/>
  </bookViews>
  <sheets>
    <sheet name="Athlete Name Her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2" l="1"/>
  <c r="C18" i="2"/>
  <c r="C19" i="2" s="1"/>
  <c r="C10" i="2"/>
  <c r="C11" i="2" s="1"/>
  <c r="P8" i="2"/>
  <c r="S8" i="2" s="1"/>
  <c r="R7" i="2"/>
  <c r="Q7" i="2"/>
  <c r="C22" i="2" l="1"/>
  <c r="C23" i="2" s="1"/>
  <c r="C24" i="2" s="1"/>
  <c r="Q8" i="2"/>
  <c r="R8" i="2"/>
  <c r="P9" i="2"/>
  <c r="Q9" i="2" l="1"/>
  <c r="S9" i="2"/>
  <c r="P10" i="2"/>
  <c r="R9" i="2"/>
  <c r="H2" i="2"/>
  <c r="C25" i="2"/>
  <c r="Q10" i="2" l="1"/>
  <c r="S10" i="2"/>
  <c r="H10" i="2" s="1"/>
  <c r="R10" i="2"/>
  <c r="P11" i="2"/>
  <c r="H9" i="2"/>
  <c r="H8" i="2"/>
  <c r="H7" i="2"/>
  <c r="Q11" i="2" l="1"/>
  <c r="S11" i="2"/>
  <c r="H11" i="2"/>
  <c r="P12" i="2"/>
  <c r="R11" i="2"/>
  <c r="I7" i="2"/>
  <c r="J7" i="2" s="1"/>
  <c r="Q12" i="2" l="1"/>
  <c r="S12" i="2"/>
  <c r="H12" i="2"/>
  <c r="P13" i="2"/>
  <c r="R12" i="2"/>
  <c r="I8" i="2"/>
  <c r="J8" i="2" s="1"/>
  <c r="S13" i="2" l="1"/>
  <c r="H13" i="2" s="1"/>
  <c r="P14" i="2"/>
  <c r="Q13" i="2"/>
  <c r="R13" i="2"/>
  <c r="I9" i="2"/>
  <c r="J9" i="2" s="1"/>
  <c r="S14" i="2" l="1"/>
  <c r="H14" i="2" s="1"/>
  <c r="I10" i="2"/>
  <c r="J10" i="2" s="1"/>
  <c r="P15" i="2"/>
  <c r="R14" i="2"/>
  <c r="Q14" i="2"/>
  <c r="Q15" i="2" l="1"/>
  <c r="S15" i="2"/>
  <c r="H15" i="2" s="1"/>
  <c r="R15" i="2"/>
  <c r="P16" i="2"/>
  <c r="I11" i="2"/>
  <c r="J11" i="2" s="1"/>
  <c r="P17" i="2" l="1"/>
  <c r="S17" i="2" s="1"/>
  <c r="H17" i="2" s="1"/>
  <c r="S16" i="2"/>
  <c r="H16" i="2" s="1"/>
  <c r="R16" i="2"/>
  <c r="I12" i="2"/>
  <c r="J12" i="2" s="1"/>
  <c r="R17" i="2"/>
  <c r="P18" i="2" l="1"/>
  <c r="S18" i="2" s="1"/>
  <c r="I13" i="2"/>
  <c r="J13" i="2" s="1"/>
  <c r="R18" i="2"/>
  <c r="P19" i="2"/>
  <c r="S19" i="2" s="1"/>
  <c r="H18" i="2"/>
  <c r="I14" i="2" l="1"/>
  <c r="J14" i="2" s="1"/>
  <c r="P20" i="2"/>
  <c r="S20" i="2" s="1"/>
  <c r="R19" i="2"/>
  <c r="H19" i="2"/>
  <c r="I15" i="2" l="1"/>
  <c r="J15" i="2" s="1"/>
  <c r="H20" i="2"/>
  <c r="R20" i="2"/>
  <c r="P21" i="2"/>
  <c r="S21" i="2" s="1"/>
  <c r="I16" i="2" l="1"/>
  <c r="I17" i="2" s="1"/>
  <c r="R21" i="2"/>
  <c r="P22" i="2"/>
  <c r="S22" i="2" s="1"/>
  <c r="H21" i="2"/>
  <c r="J16" i="2" l="1"/>
  <c r="J17" i="2"/>
  <c r="I18" i="2"/>
  <c r="P23" i="2"/>
  <c r="S23" i="2" s="1"/>
  <c r="R22" i="2"/>
  <c r="H22" i="2"/>
  <c r="R23" i="2" l="1"/>
  <c r="P24" i="2"/>
  <c r="S24" i="2" s="1"/>
  <c r="H23" i="2"/>
  <c r="J18" i="2"/>
  <c r="I19" i="2"/>
  <c r="H24" i="2" l="1"/>
  <c r="R24" i="2"/>
  <c r="P25" i="2"/>
  <c r="S25" i="2" s="1"/>
  <c r="J19" i="2"/>
  <c r="I20" i="2"/>
  <c r="P26" i="2" l="1"/>
  <c r="S26" i="2" s="1"/>
  <c r="R25" i="2"/>
  <c r="H25" i="2"/>
  <c r="J20" i="2"/>
  <c r="I21" i="2"/>
  <c r="J21" i="2" l="1"/>
  <c r="I22" i="2"/>
  <c r="H26" i="2"/>
  <c r="P27" i="2"/>
  <c r="S27" i="2" s="1"/>
  <c r="R26" i="2"/>
  <c r="H27" i="2" l="1"/>
  <c r="R27" i="2"/>
  <c r="P28" i="2"/>
  <c r="S28" i="2" s="1"/>
  <c r="J22" i="2"/>
  <c r="I23" i="2"/>
  <c r="P29" i="2" l="1"/>
  <c r="S29" i="2" s="1"/>
  <c r="H28" i="2"/>
  <c r="R28" i="2"/>
  <c r="J23" i="2"/>
  <c r="I24" i="2"/>
  <c r="R29" i="2" l="1"/>
  <c r="P30" i="2"/>
  <c r="S30" i="2" s="1"/>
  <c r="H29" i="2"/>
  <c r="J24" i="2"/>
  <c r="I25" i="2"/>
  <c r="J25" i="2" l="1"/>
  <c r="I26" i="2"/>
  <c r="H30" i="2"/>
  <c r="R30" i="2"/>
  <c r="J26" i="2" l="1"/>
  <c r="I27" i="2"/>
  <c r="J27" i="2" l="1"/>
  <c r="I28" i="2"/>
  <c r="J28" i="2" l="1"/>
  <c r="I29" i="2"/>
  <c r="J29" i="2" l="1"/>
  <c r="I30" i="2"/>
  <c r="J30" i="2" s="1"/>
</calcChain>
</file>

<file path=xl/sharedStrings.xml><?xml version="1.0" encoding="utf-8"?>
<sst xmlns="http://schemas.openxmlformats.org/spreadsheetml/2006/main" count="101" uniqueCount="47">
  <si>
    <t>Last Name</t>
  </si>
  <si>
    <t>Height</t>
  </si>
  <si>
    <t>First Name</t>
  </si>
  <si>
    <t>m</t>
  </si>
  <si>
    <t>m/s</t>
  </si>
  <si>
    <t>s</t>
  </si>
  <si>
    <t>feet</t>
  </si>
  <si>
    <t>inches</t>
  </si>
  <si>
    <t>steps/s</t>
  </si>
  <si>
    <t>Step Length</t>
  </si>
  <si>
    <t>step freq (% max)</t>
  </si>
  <si>
    <t>velocity (% max)</t>
  </si>
  <si>
    <t>step length (% max)</t>
  </si>
  <si>
    <t>Max Step Length</t>
  </si>
  <si>
    <t>step length (m)</t>
  </si>
  <si>
    <t>wicket</t>
  </si>
  <si>
    <t>TO #</t>
  </si>
  <si>
    <t>Individual</t>
  </si>
  <si>
    <t>Athlete</t>
  </si>
  <si>
    <t>100m PR Time</t>
  </si>
  <si>
    <t>ratio</t>
  </si>
  <si>
    <t>Approximate Leg Length (L0)</t>
  </si>
  <si>
    <t xml:space="preserve"> Contact Time</t>
  </si>
  <si>
    <t xml:space="preserve"> Air Time</t>
  </si>
  <si>
    <t xml:space="preserve"> Max Step Rate</t>
  </si>
  <si>
    <t>Front Block Distance from Start Line</t>
  </si>
  <si>
    <t>total distance from start line (m)</t>
  </si>
  <si>
    <t>tape</t>
  </si>
  <si>
    <t>step touchdown</t>
  </si>
  <si>
    <t>small cone</t>
  </si>
  <si>
    <t>Formulas</t>
  </si>
  <si>
    <t>marker placement</t>
  </si>
  <si>
    <t>Max Step Length in Practice</t>
  </si>
  <si>
    <t>% of practice max</t>
  </si>
  <si>
    <t>marker type</t>
  </si>
  <si>
    <t>(tape, small cone, or wicket)</t>
  </si>
  <si>
    <t xml:space="preserve"> Max Velocity in PRACTICE</t>
  </si>
  <si>
    <t>These numbers are
approximated from body dimensions and 
PRACTICE Max Velocity</t>
  </si>
  <si>
    <t>step ON</t>
  </si>
  <si>
    <t>step OVER</t>
  </si>
  <si>
    <t>Touchdown #</t>
  </si>
  <si>
    <t>Step ON Marker or</t>
  </si>
  <si>
    <t>Step OVER Marker</t>
  </si>
  <si>
    <r>
      <t xml:space="preserve">This spreadsheet was developed by </t>
    </r>
    <r>
      <rPr>
        <b/>
        <sz val="10"/>
        <color theme="1"/>
        <rFont val="Arial"/>
        <family val="2"/>
      </rPr>
      <t>Dr. Ken Clark</t>
    </r>
    <r>
      <rPr>
        <sz val="10"/>
        <color theme="1"/>
        <rFont val="Arial"/>
        <family val="2"/>
      </rPr>
      <t xml:space="preserve"> 
and evolved by </t>
    </r>
    <r>
      <rPr>
        <b/>
        <sz val="10"/>
        <color theme="1"/>
        <rFont val="Arial"/>
        <family val="2"/>
      </rPr>
      <t>Coach Karim Abdel Wahab</t>
    </r>
  </si>
  <si>
    <t>Contact Length / Leg Length Ratio</t>
  </si>
  <si>
    <t>Max Step Length / Leg Length Ratio</t>
  </si>
  <si>
    <t>Fly 10m Time in PRACTICE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</si>
</sst>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2" fontId="2" fillId="0" borderId="0" xfId="0" applyNumberFormat="1" applyFont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2" fontId="2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left" vertical="center"/>
    </xf>
    <xf numFmtId="9" fontId="2" fillId="0" borderId="0" xfId="1" applyFont="1" applyAlignment="1">
      <alignment horizontal="center" vertical="center"/>
    </xf>
    <xf numFmtId="9" fontId="2" fillId="0" borderId="0" xfId="1" applyFont="1" applyFill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left" vertical="center"/>
    </xf>
    <xf numFmtId="2" fontId="3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right" vertical="center" wrapText="1"/>
    </xf>
    <xf numFmtId="2" fontId="2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2" fontId="2" fillId="3" borderId="0" xfId="0" applyNumberFormat="1" applyFont="1" applyFill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9" fontId="2" fillId="3" borderId="0" xfId="1" applyFont="1" applyFill="1" applyAlignment="1">
      <alignment horizontal="center" vertical="center"/>
    </xf>
    <xf numFmtId="2" fontId="2" fillId="4" borderId="0" xfId="0" applyNumberFormat="1" applyFont="1" applyFill="1" applyAlignment="1">
      <alignment horizontal="center" vertical="center"/>
    </xf>
    <xf numFmtId="165" fontId="2" fillId="4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9FE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84EBF-8DE0-4914-A644-70F271E21CB8}">
  <dimension ref="A1:S30"/>
  <sheetViews>
    <sheetView tabSelected="1" zoomScaleNormal="100" workbookViewId="0">
      <selection sqref="A1:C4"/>
    </sheetView>
  </sheetViews>
  <sheetFormatPr defaultColWidth="8.77734375" defaultRowHeight="10.050000000000001" customHeight="1" x14ac:dyDescent="0.3"/>
  <cols>
    <col min="1" max="1" width="16.88671875" style="1" customWidth="1"/>
    <col min="2" max="2" width="25" style="3" customWidth="1"/>
    <col min="3" max="3" width="8.77734375" style="1"/>
    <col min="4" max="4" width="8.77734375" style="4"/>
    <col min="5" max="5" width="5.109375" style="1" customWidth="1"/>
    <col min="6" max="6" width="5.21875" style="1" customWidth="1"/>
    <col min="7" max="7" width="11.44140625" style="1" bestFit="1" customWidth="1"/>
    <col min="8" max="8" width="10.5546875" style="1" customWidth="1"/>
    <col min="9" max="9" width="21.5546875" style="1" customWidth="1"/>
    <col min="10" max="10" width="24.21875" style="1" customWidth="1"/>
    <col min="11" max="11" width="23.6640625" style="1" customWidth="1"/>
    <col min="12" max="12" width="20.6640625" style="1" customWidth="1"/>
    <col min="13" max="14" width="18.77734375" style="1" customWidth="1"/>
    <col min="15" max="15" width="8.77734375" style="1"/>
    <col min="16" max="16" width="6.33203125" style="1" customWidth="1"/>
    <col min="17" max="17" width="11.88671875" style="5" bestFit="1" customWidth="1"/>
    <col min="18" max="18" width="11" style="5" bestFit="1" customWidth="1"/>
    <col min="19" max="19" width="13.21875" style="5" bestFit="1" customWidth="1"/>
    <col min="20" max="16384" width="8.77734375" style="1"/>
  </cols>
  <sheetData>
    <row r="1" spans="1:19" ht="10.050000000000001" customHeight="1" x14ac:dyDescent="0.3">
      <c r="A1" s="15" t="s">
        <v>43</v>
      </c>
      <c r="B1" s="15"/>
      <c r="C1" s="15"/>
      <c r="G1" s="3" t="s">
        <v>9</v>
      </c>
      <c r="H1" s="18">
        <v>1</v>
      </c>
      <c r="I1" s="4" t="s">
        <v>33</v>
      </c>
      <c r="J1" s="3"/>
      <c r="K1" s="4"/>
      <c r="L1" s="4"/>
      <c r="M1" s="4"/>
      <c r="N1" s="4"/>
      <c r="Q1" s="6"/>
      <c r="R1" s="6"/>
      <c r="S1" s="6"/>
    </row>
    <row r="2" spans="1:19" ht="10.050000000000001" customHeight="1" x14ac:dyDescent="0.3">
      <c r="A2" s="15"/>
      <c r="B2" s="15"/>
      <c r="C2" s="15"/>
      <c r="G2" s="3" t="s">
        <v>32</v>
      </c>
      <c r="H2" s="19">
        <f>H1*$C$24</f>
        <v>2.1702545999999998</v>
      </c>
      <c r="I2" s="4" t="s">
        <v>3</v>
      </c>
      <c r="J2" s="3"/>
      <c r="K2" s="4"/>
      <c r="L2" s="4"/>
      <c r="M2" s="4"/>
      <c r="N2" s="4"/>
      <c r="Q2" s="6"/>
      <c r="R2" s="6"/>
      <c r="S2" s="6"/>
    </row>
    <row r="3" spans="1:19" ht="10.050000000000001" customHeight="1" x14ac:dyDescent="0.3">
      <c r="A3" s="15"/>
      <c r="B3" s="15"/>
      <c r="C3" s="15"/>
      <c r="G3" s="3" t="s">
        <v>25</v>
      </c>
      <c r="H3" s="16">
        <v>0.5</v>
      </c>
      <c r="I3" s="4" t="s">
        <v>3</v>
      </c>
      <c r="Q3" s="1"/>
      <c r="R3" s="1"/>
      <c r="S3" s="1"/>
    </row>
    <row r="4" spans="1:19" ht="10.050000000000001" customHeight="1" x14ac:dyDescent="0.3">
      <c r="A4" s="15"/>
      <c r="B4" s="15"/>
      <c r="C4" s="15"/>
      <c r="G4" s="3"/>
      <c r="H4" s="4"/>
      <c r="I4" s="4"/>
      <c r="P4" s="1" t="s">
        <v>30</v>
      </c>
      <c r="Q4" s="1"/>
      <c r="R4" s="1"/>
      <c r="S4" s="1"/>
    </row>
    <row r="5" spans="1:19" ht="10.050000000000001" customHeight="1" x14ac:dyDescent="0.3">
      <c r="I5" s="1" t="s">
        <v>28</v>
      </c>
      <c r="J5" s="10" t="s">
        <v>31</v>
      </c>
      <c r="K5" s="10" t="s">
        <v>34</v>
      </c>
      <c r="L5" s="10" t="s">
        <v>41</v>
      </c>
      <c r="Q5" s="1"/>
      <c r="R5" s="1"/>
      <c r="S5" s="1"/>
    </row>
    <row r="6" spans="1:19" ht="10.050000000000001" customHeight="1" x14ac:dyDescent="0.3">
      <c r="B6" s="3" t="s">
        <v>2</v>
      </c>
      <c r="C6" s="16" t="s">
        <v>17</v>
      </c>
      <c r="G6" s="10" t="s">
        <v>40</v>
      </c>
      <c r="H6" s="1" t="s">
        <v>14</v>
      </c>
      <c r="I6" s="1" t="s">
        <v>26</v>
      </c>
      <c r="J6" s="10" t="s">
        <v>26</v>
      </c>
      <c r="K6" s="10" t="s">
        <v>35</v>
      </c>
      <c r="L6" s="10" t="s">
        <v>42</v>
      </c>
      <c r="P6" s="1" t="s">
        <v>16</v>
      </c>
      <c r="Q6" s="5" t="s">
        <v>10</v>
      </c>
      <c r="R6" s="5" t="s">
        <v>11</v>
      </c>
      <c r="S6" s="5" t="s">
        <v>12</v>
      </c>
    </row>
    <row r="7" spans="1:19" ht="10.050000000000001" customHeight="1" x14ac:dyDescent="0.3">
      <c r="B7" s="3" t="s">
        <v>0</v>
      </c>
      <c r="C7" s="16" t="s">
        <v>18</v>
      </c>
      <c r="G7" s="13">
        <v>1</v>
      </c>
      <c r="H7" s="1">
        <f>$S$7*H$2</f>
        <v>1.0191515601599999</v>
      </c>
      <c r="I7" s="1">
        <f>H7-$H$3</f>
        <v>0.51915156015999986</v>
      </c>
      <c r="J7" s="10">
        <f>I7</f>
        <v>0.51915156015999986</v>
      </c>
      <c r="K7" s="10" t="s">
        <v>27</v>
      </c>
      <c r="L7" s="10" t="s">
        <v>38</v>
      </c>
      <c r="P7" s="14">
        <v>0</v>
      </c>
      <c r="Q7" s="5">
        <f>(0.00003*(P7^3))-(0.0015*(P7^2))+(0.0229*P7)+(0.8884)</f>
        <v>0.88839999999999997</v>
      </c>
      <c r="R7" s="5">
        <f>(0.00008*(P7^3))-(0.0047*(P7^2))+(0.0931*P7)+(0.3404)</f>
        <v>0.34039999999999998</v>
      </c>
      <c r="S7" s="5">
        <f>((0.00005*(P7^3))-(0.0033*(P7^2))+(0.0724*P7)+(0.4346))+0.035</f>
        <v>0.46960000000000002</v>
      </c>
    </row>
    <row r="8" spans="1:19" ht="10.050000000000001" customHeight="1" x14ac:dyDescent="0.3">
      <c r="B8" s="8" t="s">
        <v>1</v>
      </c>
      <c r="C8" s="17">
        <v>5</v>
      </c>
      <c r="D8" s="9" t="s">
        <v>6</v>
      </c>
      <c r="G8" s="13">
        <v>2</v>
      </c>
      <c r="H8" s="1">
        <f>$S$8*H$2</f>
        <v>1.1692246657500001</v>
      </c>
      <c r="I8" s="1">
        <f>H8+I7</f>
        <v>1.6883762259099999</v>
      </c>
      <c r="J8" s="10">
        <f t="shared" ref="J8:J13" si="0">I8</f>
        <v>1.6883762259099999</v>
      </c>
      <c r="K8" s="10" t="s">
        <v>27</v>
      </c>
      <c r="L8" s="10" t="s">
        <v>38</v>
      </c>
      <c r="P8" s="14">
        <f>1+P7</f>
        <v>1</v>
      </c>
      <c r="Q8" s="5">
        <f t="shared" ref="Q8:Q15" si="1">(0.00003*(P8^3))-(0.0015*(P8^2))+(0.0229*P8)+(0.8884)</f>
        <v>0.90982999999999992</v>
      </c>
      <c r="R8" s="5">
        <f t="shared" ref="R8:R30" si="2">(0.00008*(P8^3))-(0.0047*(P8^2))+(0.0931*P8)+(0.3404)</f>
        <v>0.42887999999999998</v>
      </c>
      <c r="S8" s="5">
        <f t="shared" ref="S8:S30" si="3">((0.00005*(P8^3))-(0.0033*(P8^2))+(0.0724*P8)+(0.4346))+0.035</f>
        <v>0.53875000000000006</v>
      </c>
    </row>
    <row r="9" spans="1:19" ht="10.050000000000001" customHeight="1" x14ac:dyDescent="0.3">
      <c r="B9" s="8" t="s">
        <v>1</v>
      </c>
      <c r="C9" s="17">
        <v>8</v>
      </c>
      <c r="D9" s="9" t="s">
        <v>7</v>
      </c>
      <c r="G9" s="13">
        <v>3</v>
      </c>
      <c r="H9" s="1">
        <f>$S$9*H$2</f>
        <v>1.3056251673599999</v>
      </c>
      <c r="I9" s="1">
        <f t="shared" ref="I9:I30" si="4">H9+I8</f>
        <v>2.9940013932699996</v>
      </c>
      <c r="J9" s="10">
        <f t="shared" si="0"/>
        <v>2.9940013932699996</v>
      </c>
      <c r="K9" s="10" t="s">
        <v>27</v>
      </c>
      <c r="L9" s="10" t="s">
        <v>38</v>
      </c>
      <c r="P9" s="14">
        <f t="shared" ref="P9:P30" si="5">1+P8</f>
        <v>2</v>
      </c>
      <c r="Q9" s="5">
        <f t="shared" si="1"/>
        <v>0.92843999999999993</v>
      </c>
      <c r="R9" s="5">
        <f t="shared" si="2"/>
        <v>0.50844</v>
      </c>
      <c r="S9" s="5">
        <f t="shared" si="3"/>
        <v>0.60160000000000002</v>
      </c>
    </row>
    <row r="10" spans="1:19" ht="10.050000000000001" customHeight="1" x14ac:dyDescent="0.3">
      <c r="B10" s="3" t="s">
        <v>1</v>
      </c>
      <c r="C10" s="2">
        <f>((C8*12)+C9)*2.54/100</f>
        <v>1.7272000000000001</v>
      </c>
      <c r="D10" s="4" t="s">
        <v>3</v>
      </c>
      <c r="G10" s="13">
        <v>4</v>
      </c>
      <c r="H10" s="1">
        <f>$S$10*H$2</f>
        <v>1.4290041413700001</v>
      </c>
      <c r="I10" s="1">
        <f t="shared" si="4"/>
        <v>4.4230055346399997</v>
      </c>
      <c r="J10" s="10">
        <f t="shared" si="0"/>
        <v>4.4230055346399997</v>
      </c>
      <c r="K10" s="10" t="s">
        <v>27</v>
      </c>
      <c r="L10" s="10" t="s">
        <v>38</v>
      </c>
      <c r="P10" s="14">
        <f t="shared" si="5"/>
        <v>3</v>
      </c>
      <c r="Q10" s="5">
        <f t="shared" si="1"/>
        <v>0.94440999999999997</v>
      </c>
      <c r="R10" s="5">
        <f t="shared" si="2"/>
        <v>0.57955999999999996</v>
      </c>
      <c r="S10" s="5">
        <f t="shared" si="3"/>
        <v>0.65845000000000009</v>
      </c>
    </row>
    <row r="11" spans="1:19" ht="10.050000000000001" customHeight="1" x14ac:dyDescent="0.3">
      <c r="B11" s="3" t="s">
        <v>21</v>
      </c>
      <c r="C11" s="2">
        <f>0.535*C10</f>
        <v>0.9240520000000001</v>
      </c>
      <c r="D11" s="4" t="s">
        <v>3</v>
      </c>
      <c r="G11" s="13">
        <v>5</v>
      </c>
      <c r="H11" s="1">
        <f>$S$11*H$2</f>
        <v>1.5400126641599998</v>
      </c>
      <c r="I11" s="1">
        <f t="shared" si="4"/>
        <v>5.9630181987999995</v>
      </c>
      <c r="J11" s="10">
        <f t="shared" si="0"/>
        <v>5.9630181987999995</v>
      </c>
      <c r="K11" s="10" t="s">
        <v>27</v>
      </c>
      <c r="L11" s="10" t="s">
        <v>38</v>
      </c>
      <c r="P11" s="14">
        <f t="shared" si="5"/>
        <v>4</v>
      </c>
      <c r="Q11" s="5">
        <f t="shared" si="1"/>
        <v>0.95791999999999999</v>
      </c>
      <c r="R11" s="5">
        <f t="shared" si="2"/>
        <v>0.64271999999999996</v>
      </c>
      <c r="S11" s="5">
        <f t="shared" si="3"/>
        <v>0.70960000000000001</v>
      </c>
    </row>
    <row r="12" spans="1:19" ht="10.050000000000001" customHeight="1" x14ac:dyDescent="0.3">
      <c r="G12" s="13">
        <v>6</v>
      </c>
      <c r="H12" s="1">
        <f>$S$12*H$2</f>
        <v>1.63930181211</v>
      </c>
      <c r="I12" s="1">
        <f t="shared" si="4"/>
        <v>7.6023200109099998</v>
      </c>
      <c r="J12" s="10">
        <f t="shared" si="0"/>
        <v>7.6023200109099998</v>
      </c>
      <c r="K12" s="10" t="s">
        <v>27</v>
      </c>
      <c r="L12" s="10" t="s">
        <v>38</v>
      </c>
      <c r="P12" s="14">
        <f t="shared" si="5"/>
        <v>5</v>
      </c>
      <c r="Q12" s="5">
        <f t="shared" si="1"/>
        <v>0.96914999999999996</v>
      </c>
      <c r="R12" s="5">
        <f t="shared" si="2"/>
        <v>0.69839999999999991</v>
      </c>
      <c r="S12" s="5">
        <f t="shared" si="3"/>
        <v>0.75535000000000008</v>
      </c>
    </row>
    <row r="13" spans="1:19" ht="10.050000000000001" customHeight="1" x14ac:dyDescent="0.3">
      <c r="C13" s="21"/>
      <c r="G13" s="13">
        <v>7</v>
      </c>
      <c r="H13" s="1">
        <f>$S$13*H$2</f>
        <v>1.7275226615999999</v>
      </c>
      <c r="I13" s="1">
        <f t="shared" si="4"/>
        <v>9.329842672509999</v>
      </c>
      <c r="J13" s="10">
        <f t="shared" si="0"/>
        <v>9.329842672509999</v>
      </c>
      <c r="K13" s="10" t="s">
        <v>27</v>
      </c>
      <c r="L13" s="10" t="s">
        <v>38</v>
      </c>
      <c r="P13" s="14">
        <f t="shared" si="5"/>
        <v>6</v>
      </c>
      <c r="Q13" s="5">
        <f t="shared" si="1"/>
        <v>0.97827999999999993</v>
      </c>
      <c r="R13" s="5">
        <f t="shared" si="2"/>
        <v>0.74707999999999997</v>
      </c>
      <c r="S13" s="5">
        <f t="shared" si="3"/>
        <v>0.79600000000000004</v>
      </c>
    </row>
    <row r="14" spans="1:19" ht="10.050000000000001" customHeight="1" x14ac:dyDescent="0.3">
      <c r="C14" s="21"/>
      <c r="G14" s="13">
        <v>8</v>
      </c>
      <c r="H14" s="1">
        <f>$S$14*H$2</f>
        <v>1.8053262890100001</v>
      </c>
      <c r="I14" s="1">
        <f t="shared" si="4"/>
        <v>11.13516896152</v>
      </c>
      <c r="J14" s="10">
        <f t="shared" ref="J14:J30" si="6">((I14-I13)/2)+I13</f>
        <v>10.232505817014999</v>
      </c>
      <c r="K14" s="10" t="s">
        <v>29</v>
      </c>
      <c r="L14" s="10" t="s">
        <v>39</v>
      </c>
      <c r="P14" s="14">
        <f t="shared" si="5"/>
        <v>7</v>
      </c>
      <c r="Q14" s="5">
        <f t="shared" si="1"/>
        <v>0.98548999999999998</v>
      </c>
      <c r="R14" s="5">
        <f t="shared" si="2"/>
        <v>0.78923999999999994</v>
      </c>
      <c r="S14" s="5">
        <f t="shared" si="3"/>
        <v>0.83185000000000009</v>
      </c>
    </row>
    <row r="15" spans="1:19" ht="10.050000000000001" customHeight="1" x14ac:dyDescent="0.3">
      <c r="G15" s="13">
        <v>9</v>
      </c>
      <c r="H15" s="1">
        <f>$S$15*H$2</f>
        <v>1.8733637707199999</v>
      </c>
      <c r="I15" s="1">
        <f t="shared" si="4"/>
        <v>13.008532732239999</v>
      </c>
      <c r="J15" s="10">
        <f t="shared" si="6"/>
        <v>12.07185084688</v>
      </c>
      <c r="K15" s="10" t="s">
        <v>29</v>
      </c>
      <c r="L15" s="10" t="s">
        <v>39</v>
      </c>
      <c r="P15" s="14">
        <f t="shared" si="5"/>
        <v>8</v>
      </c>
      <c r="Q15" s="5">
        <f t="shared" si="1"/>
        <v>0.99095999999999995</v>
      </c>
      <c r="R15" s="5">
        <f t="shared" si="2"/>
        <v>0.82535999999999998</v>
      </c>
      <c r="S15" s="5">
        <f t="shared" si="3"/>
        <v>0.86320000000000008</v>
      </c>
    </row>
    <row r="16" spans="1:19" ht="10.050000000000001" customHeight="1" x14ac:dyDescent="0.3">
      <c r="G16" s="13">
        <v>10</v>
      </c>
      <c r="H16" s="1">
        <f>$S$16*H$2</f>
        <v>1.93228618311</v>
      </c>
      <c r="I16" s="1">
        <f t="shared" si="4"/>
        <v>14.940818915349999</v>
      </c>
      <c r="J16" s="10">
        <f t="shared" si="6"/>
        <v>13.974675823795</v>
      </c>
      <c r="K16" s="10" t="s">
        <v>29</v>
      </c>
      <c r="L16" s="10" t="s">
        <v>39</v>
      </c>
      <c r="P16" s="14">
        <f t="shared" si="5"/>
        <v>9</v>
      </c>
      <c r="Q16" s="5">
        <v>1</v>
      </c>
      <c r="R16" s="5">
        <f t="shared" si="2"/>
        <v>0.85592000000000001</v>
      </c>
      <c r="S16" s="5">
        <f t="shared" si="3"/>
        <v>0.89035000000000009</v>
      </c>
    </row>
    <row r="17" spans="1:19" ht="10.050000000000001" customHeight="1" x14ac:dyDescent="0.3">
      <c r="B17" s="8" t="s">
        <v>19</v>
      </c>
      <c r="C17" s="17">
        <v>11</v>
      </c>
      <c r="D17" s="9" t="s">
        <v>5</v>
      </c>
      <c r="G17" s="13">
        <v>11</v>
      </c>
      <c r="H17" s="1">
        <f>$S$17*H$2</f>
        <v>1.98274460256</v>
      </c>
      <c r="I17" s="1">
        <f t="shared" si="4"/>
        <v>16.923563517909997</v>
      </c>
      <c r="J17" s="10">
        <f t="shared" si="6"/>
        <v>15.932191216629999</v>
      </c>
      <c r="K17" s="10" t="s">
        <v>29</v>
      </c>
      <c r="L17" s="10" t="s">
        <v>39</v>
      </c>
      <c r="P17" s="14">
        <f t="shared" si="5"/>
        <v>10</v>
      </c>
      <c r="Q17" s="5">
        <v>1</v>
      </c>
      <c r="R17" s="5">
        <f t="shared" si="2"/>
        <v>0.88139999999999996</v>
      </c>
      <c r="S17" s="5">
        <f t="shared" si="3"/>
        <v>0.91360000000000008</v>
      </c>
    </row>
    <row r="18" spans="1:19" ht="10.050000000000001" customHeight="1" x14ac:dyDescent="0.3">
      <c r="A18" s="11" t="s">
        <v>37</v>
      </c>
      <c r="B18" s="3" t="s">
        <v>46</v>
      </c>
      <c r="C18" s="19">
        <f>((C17-1)/10)</f>
        <v>1</v>
      </c>
      <c r="D18" s="4" t="s">
        <v>5</v>
      </c>
      <c r="G18" s="13">
        <v>12</v>
      </c>
      <c r="H18" s="1">
        <f>$S$18*H$2</f>
        <v>2.0253901054500001</v>
      </c>
      <c r="I18" s="1">
        <f t="shared" si="4"/>
        <v>18.948953623359998</v>
      </c>
      <c r="J18" s="10">
        <f t="shared" si="6"/>
        <v>17.936258570634998</v>
      </c>
      <c r="K18" s="10" t="s">
        <v>29</v>
      </c>
      <c r="L18" s="10" t="s">
        <v>39</v>
      </c>
      <c r="P18" s="14">
        <f t="shared" si="5"/>
        <v>11</v>
      </c>
      <c r="Q18" s="5">
        <v>1</v>
      </c>
      <c r="R18" s="5">
        <f t="shared" si="2"/>
        <v>0.90227999999999997</v>
      </c>
      <c r="S18" s="5">
        <f t="shared" si="3"/>
        <v>0.93325000000000014</v>
      </c>
    </row>
    <row r="19" spans="1:19" ht="10.050000000000001" customHeight="1" x14ac:dyDescent="0.3">
      <c r="A19" s="12"/>
      <c r="B19" s="3" t="s">
        <v>36</v>
      </c>
      <c r="C19" s="19">
        <f>10/C18</f>
        <v>10</v>
      </c>
      <c r="D19" s="4" t="s">
        <v>4</v>
      </c>
      <c r="G19" s="13">
        <v>13</v>
      </c>
      <c r="H19" s="1">
        <f>$S$19*H$2</f>
        <v>2.06087376816</v>
      </c>
      <c r="I19" s="1">
        <f t="shared" si="4"/>
        <v>21.009827391519998</v>
      </c>
      <c r="J19" s="10">
        <f t="shared" si="6"/>
        <v>19.979390507439998</v>
      </c>
      <c r="K19" s="10" t="s">
        <v>29</v>
      </c>
      <c r="L19" s="10" t="s">
        <v>39</v>
      </c>
      <c r="P19" s="14">
        <f t="shared" si="5"/>
        <v>12</v>
      </c>
      <c r="Q19" s="5">
        <v>1</v>
      </c>
      <c r="R19" s="5">
        <f t="shared" si="2"/>
        <v>0.91903999999999986</v>
      </c>
      <c r="S19" s="5">
        <f t="shared" si="3"/>
        <v>0.9496</v>
      </c>
    </row>
    <row r="20" spans="1:19" ht="10.050000000000001" customHeight="1" x14ac:dyDescent="0.3">
      <c r="A20" s="12"/>
      <c r="B20" s="3" t="s">
        <v>23</v>
      </c>
      <c r="C20" s="7">
        <v>0.12</v>
      </c>
      <c r="D20" s="4" t="s">
        <v>5</v>
      </c>
      <c r="G20" s="13">
        <v>14</v>
      </c>
      <c r="H20" s="1">
        <f>$S$20*H$2</f>
        <v>2.0898466670700002</v>
      </c>
      <c r="I20" s="1">
        <f t="shared" si="4"/>
        <v>23.099674058589997</v>
      </c>
      <c r="J20" s="10">
        <f t="shared" si="6"/>
        <v>22.054750725054998</v>
      </c>
      <c r="K20" s="10" t="s">
        <v>15</v>
      </c>
      <c r="L20" s="10" t="s">
        <v>39</v>
      </c>
      <c r="P20" s="14">
        <f t="shared" si="5"/>
        <v>13</v>
      </c>
      <c r="Q20" s="5">
        <v>1</v>
      </c>
      <c r="R20" s="5">
        <f t="shared" si="2"/>
        <v>0.93215999999999988</v>
      </c>
      <c r="S20" s="5">
        <f t="shared" si="3"/>
        <v>0.96295000000000008</v>
      </c>
    </row>
    <row r="21" spans="1:19" ht="10.050000000000001" customHeight="1" x14ac:dyDescent="0.3">
      <c r="A21" s="12"/>
      <c r="B21" s="3" t="s">
        <v>44</v>
      </c>
      <c r="C21" s="1">
        <v>1.05</v>
      </c>
      <c r="D21" s="4" t="s">
        <v>20</v>
      </c>
      <c r="G21" s="13">
        <v>15</v>
      </c>
      <c r="H21" s="1">
        <f>$S$21*H$2</f>
        <v>2.1129598785599999</v>
      </c>
      <c r="I21" s="1">
        <f t="shared" si="4"/>
        <v>25.212633937149995</v>
      </c>
      <c r="J21" s="10">
        <f t="shared" si="6"/>
        <v>24.156153997869996</v>
      </c>
      <c r="K21" s="10" t="s">
        <v>15</v>
      </c>
      <c r="L21" s="10" t="s">
        <v>39</v>
      </c>
      <c r="P21" s="14">
        <f t="shared" si="5"/>
        <v>14</v>
      </c>
      <c r="Q21" s="5">
        <v>1</v>
      </c>
      <c r="R21" s="5">
        <f t="shared" si="2"/>
        <v>0.94212000000000007</v>
      </c>
      <c r="S21" s="5">
        <f t="shared" si="3"/>
        <v>0.97360000000000002</v>
      </c>
    </row>
    <row r="22" spans="1:19" ht="10.050000000000001" customHeight="1" x14ac:dyDescent="0.3">
      <c r="A22" s="12"/>
      <c r="B22" s="3" t="s">
        <v>22</v>
      </c>
      <c r="C22" s="20">
        <f>(C11*C21)/C19</f>
        <v>9.7025460000000022E-2</v>
      </c>
      <c r="D22" s="4" t="s">
        <v>5</v>
      </c>
      <c r="G22" s="13">
        <v>16</v>
      </c>
      <c r="H22" s="1">
        <f>$S$22*H$2</f>
        <v>2.13086447901</v>
      </c>
      <c r="I22" s="1">
        <f t="shared" si="4"/>
        <v>27.343498416159996</v>
      </c>
      <c r="J22" s="10">
        <f t="shared" si="6"/>
        <v>26.278066176654995</v>
      </c>
      <c r="K22" s="10" t="s">
        <v>15</v>
      </c>
      <c r="L22" s="10" t="s">
        <v>39</v>
      </c>
      <c r="P22" s="14">
        <f t="shared" si="5"/>
        <v>15</v>
      </c>
      <c r="Q22" s="5">
        <v>1</v>
      </c>
      <c r="R22" s="5">
        <f t="shared" si="2"/>
        <v>0.94940000000000002</v>
      </c>
      <c r="S22" s="5">
        <f t="shared" si="3"/>
        <v>0.98185000000000011</v>
      </c>
    </row>
    <row r="23" spans="1:19" ht="10.050000000000001" customHeight="1" x14ac:dyDescent="0.3">
      <c r="A23" s="12"/>
      <c r="B23" s="3" t="s">
        <v>24</v>
      </c>
      <c r="C23" s="19">
        <f>1/(C22+C20)</f>
        <v>4.6077543160143515</v>
      </c>
      <c r="D23" s="4" t="s">
        <v>8</v>
      </c>
      <c r="G23" s="13">
        <v>17</v>
      </c>
      <c r="H23" s="1">
        <f>$S$23*H$2</f>
        <v>2.1442115448000001</v>
      </c>
      <c r="I23" s="1">
        <f t="shared" si="4"/>
        <v>29.487709960959997</v>
      </c>
      <c r="J23" s="10">
        <f t="shared" si="6"/>
        <v>28.415604188559996</v>
      </c>
      <c r="K23" s="10" t="s">
        <v>15</v>
      </c>
      <c r="L23" s="10" t="s">
        <v>39</v>
      </c>
      <c r="P23" s="14">
        <f t="shared" si="5"/>
        <v>16</v>
      </c>
      <c r="Q23" s="5">
        <v>1</v>
      </c>
      <c r="R23" s="5">
        <f t="shared" si="2"/>
        <v>0.95448</v>
      </c>
      <c r="S23" s="5">
        <f t="shared" si="3"/>
        <v>0.9880000000000001</v>
      </c>
    </row>
    <row r="24" spans="1:19" ht="10.050000000000001" customHeight="1" x14ac:dyDescent="0.3">
      <c r="A24" s="12"/>
      <c r="B24" s="3" t="s">
        <v>13</v>
      </c>
      <c r="C24" s="19">
        <f>C19/C23</f>
        <v>2.1702545999999998</v>
      </c>
      <c r="D24" s="4" t="s">
        <v>3</v>
      </c>
      <c r="G24" s="13">
        <v>18</v>
      </c>
      <c r="H24" s="1">
        <f>$S$24*H$2</f>
        <v>2.1536521523100003</v>
      </c>
      <c r="I24" s="1">
        <f t="shared" si="4"/>
        <v>31.641362113269999</v>
      </c>
      <c r="J24" s="10">
        <f t="shared" si="6"/>
        <v>30.564536037114998</v>
      </c>
      <c r="K24" s="10" t="s">
        <v>15</v>
      </c>
      <c r="L24" s="10" t="s">
        <v>39</v>
      </c>
      <c r="P24" s="14">
        <f t="shared" si="5"/>
        <v>17</v>
      </c>
      <c r="Q24" s="5">
        <v>1</v>
      </c>
      <c r="R24" s="5">
        <f t="shared" si="2"/>
        <v>0.95784000000000002</v>
      </c>
      <c r="S24" s="5">
        <f t="shared" si="3"/>
        <v>0.99235000000000018</v>
      </c>
    </row>
    <row r="25" spans="1:19" ht="10.050000000000001" customHeight="1" x14ac:dyDescent="0.3">
      <c r="B25" s="3" t="s">
        <v>45</v>
      </c>
      <c r="C25" s="19">
        <f>C24/C11</f>
        <v>2.3486282157281186</v>
      </c>
      <c r="D25" s="4" t="s">
        <v>20</v>
      </c>
      <c r="G25" s="13">
        <v>19</v>
      </c>
      <c r="H25" s="1">
        <f>$S$25*H$2</f>
        <v>2.1598373779200006</v>
      </c>
      <c r="I25" s="1">
        <f t="shared" si="4"/>
        <v>33.801199491189998</v>
      </c>
      <c r="J25" s="10">
        <f t="shared" si="6"/>
        <v>32.721280802229998</v>
      </c>
      <c r="K25" s="10" t="s">
        <v>15</v>
      </c>
      <c r="L25" s="10" t="s">
        <v>39</v>
      </c>
      <c r="P25" s="14">
        <f t="shared" si="5"/>
        <v>18</v>
      </c>
      <c r="Q25" s="5">
        <v>1</v>
      </c>
      <c r="R25" s="5">
        <f t="shared" si="2"/>
        <v>0.95995999999999992</v>
      </c>
      <c r="S25" s="5">
        <f t="shared" si="3"/>
        <v>0.99520000000000031</v>
      </c>
    </row>
    <row r="26" spans="1:19" ht="10.050000000000001" customHeight="1" x14ac:dyDescent="0.3">
      <c r="G26" s="13">
        <v>20</v>
      </c>
      <c r="H26" s="1">
        <f>$S$26*H$2</f>
        <v>2.1634182980100003</v>
      </c>
      <c r="I26" s="1">
        <f t="shared" si="4"/>
        <v>35.964617789199998</v>
      </c>
      <c r="J26" s="10">
        <f t="shared" si="6"/>
        <v>34.882908640194998</v>
      </c>
      <c r="K26" s="10" t="s">
        <v>15</v>
      </c>
      <c r="L26" s="10" t="s">
        <v>39</v>
      </c>
      <c r="P26" s="14">
        <f t="shared" si="5"/>
        <v>19</v>
      </c>
      <c r="Q26" s="5">
        <v>1</v>
      </c>
      <c r="R26" s="5">
        <f t="shared" si="2"/>
        <v>0.96132000000000017</v>
      </c>
      <c r="S26" s="5">
        <f t="shared" si="3"/>
        <v>0.99685000000000024</v>
      </c>
    </row>
    <row r="27" spans="1:19" ht="10.050000000000001" customHeight="1" x14ac:dyDescent="0.3">
      <c r="G27" s="13">
        <v>21</v>
      </c>
      <c r="H27" s="1">
        <f>$S$27*H$2</f>
        <v>2.1650459889600002</v>
      </c>
      <c r="I27" s="1">
        <f t="shared" si="4"/>
        <v>38.129663778160001</v>
      </c>
      <c r="J27" s="10">
        <f t="shared" si="6"/>
        <v>37.04714078368</v>
      </c>
      <c r="K27" s="10" t="s">
        <v>15</v>
      </c>
      <c r="L27" s="10" t="s">
        <v>39</v>
      </c>
      <c r="P27" s="14">
        <f t="shared" si="5"/>
        <v>20</v>
      </c>
      <c r="Q27" s="5">
        <v>1</v>
      </c>
      <c r="R27" s="5">
        <f t="shared" si="2"/>
        <v>0.96239999999999992</v>
      </c>
      <c r="S27" s="5">
        <f t="shared" si="3"/>
        <v>0.99760000000000015</v>
      </c>
    </row>
    <row r="28" spans="1:19" ht="10.050000000000001" customHeight="1" x14ac:dyDescent="0.3">
      <c r="G28" s="13">
        <v>22</v>
      </c>
      <c r="H28" s="1">
        <f>$S$28*H$2</f>
        <v>2.16537152715</v>
      </c>
      <c r="I28" s="1">
        <f t="shared" si="4"/>
        <v>40.295035305310002</v>
      </c>
      <c r="J28" s="10">
        <f t="shared" si="6"/>
        <v>39.212349541735001</v>
      </c>
      <c r="K28" s="10" t="s">
        <v>15</v>
      </c>
      <c r="L28" s="10" t="s">
        <v>39</v>
      </c>
      <c r="P28" s="14">
        <f t="shared" si="5"/>
        <v>21</v>
      </c>
      <c r="Q28" s="5">
        <v>1</v>
      </c>
      <c r="R28" s="5">
        <f t="shared" si="2"/>
        <v>0.96368000000000009</v>
      </c>
      <c r="S28" s="5">
        <f t="shared" si="3"/>
        <v>0.99775000000000014</v>
      </c>
    </row>
    <row r="29" spans="1:19" ht="10.050000000000001" customHeight="1" x14ac:dyDescent="0.3">
      <c r="G29" s="13">
        <v>23</v>
      </c>
      <c r="H29" s="1">
        <f>$S$29*H$2</f>
        <v>2.1650459889600002</v>
      </c>
      <c r="I29" s="1">
        <f t="shared" si="4"/>
        <v>42.460081294270005</v>
      </c>
      <c r="J29" s="10">
        <f t="shared" si="6"/>
        <v>41.377558299790003</v>
      </c>
      <c r="K29" s="10" t="s">
        <v>15</v>
      </c>
      <c r="L29" s="10" t="s">
        <v>39</v>
      </c>
      <c r="P29" s="14">
        <f t="shared" si="5"/>
        <v>22</v>
      </c>
      <c r="Q29" s="5">
        <v>1</v>
      </c>
      <c r="R29" s="5">
        <f t="shared" si="2"/>
        <v>0.96564000000000028</v>
      </c>
      <c r="S29" s="5">
        <f t="shared" si="3"/>
        <v>0.99760000000000026</v>
      </c>
    </row>
    <row r="30" spans="1:19" ht="10.050000000000001" customHeight="1" x14ac:dyDescent="0.3">
      <c r="G30" s="13">
        <v>24</v>
      </c>
      <c r="H30" s="1">
        <f>$S$30*H$2</f>
        <v>2.16472045077</v>
      </c>
      <c r="I30" s="1">
        <f t="shared" si="4"/>
        <v>44.624801745040003</v>
      </c>
      <c r="J30" s="10">
        <f t="shared" si="6"/>
        <v>43.542441519655</v>
      </c>
      <c r="K30" s="10" t="s">
        <v>15</v>
      </c>
      <c r="L30" s="10" t="s">
        <v>39</v>
      </c>
      <c r="P30" s="14">
        <f t="shared" si="5"/>
        <v>23</v>
      </c>
      <c r="Q30" s="5">
        <v>1</v>
      </c>
      <c r="R30" s="5">
        <f t="shared" si="2"/>
        <v>0.96876000000000029</v>
      </c>
      <c r="S30" s="5">
        <f t="shared" si="3"/>
        <v>0.99745000000000017</v>
      </c>
    </row>
  </sheetData>
  <mergeCells count="2">
    <mergeCell ref="A18:A24"/>
    <mergeCell ref="A1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Athlete Name Here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Clark</dc:creator>
  <cp:lastModifiedBy>Ken Clark</cp:lastModifiedBy>
  <dcterms:created xsi:type="dcterms:W3CDTF">2021-06-22T13:36:47Z</dcterms:created>
  <dcterms:modified xsi:type="dcterms:W3CDTF">2025-12-28T04:24:37Z</dcterms:modified>
</cp:coreProperties>
</file>